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65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Z90" i="1"/>
  <c r="T90"/>
  <c r="N90"/>
  <c r="G90"/>
  <c r="Z95"/>
  <c r="T95"/>
  <c r="N95"/>
  <c r="U95" s="1"/>
  <c r="G95"/>
  <c r="Z108"/>
  <c r="T108"/>
  <c r="N108"/>
  <c r="G108"/>
  <c r="Z99"/>
  <c r="T99"/>
  <c r="N99"/>
  <c r="U99" s="1"/>
  <c r="G99"/>
  <c r="Z102"/>
  <c r="T102"/>
  <c r="N102"/>
  <c r="G102"/>
  <c r="Z100"/>
  <c r="T100"/>
  <c r="N100"/>
  <c r="U100" s="1"/>
  <c r="G100"/>
  <c r="Z96"/>
  <c r="T96"/>
  <c r="N96"/>
  <c r="G96"/>
  <c r="Z101"/>
  <c r="T101"/>
  <c r="N101"/>
  <c r="U101" s="1"/>
  <c r="G101"/>
  <c r="Z113"/>
  <c r="T113"/>
  <c r="N113"/>
  <c r="G113"/>
  <c r="Z114"/>
  <c r="T114"/>
  <c r="N114"/>
  <c r="U114" s="1"/>
  <c r="G114"/>
  <c r="Z122"/>
  <c r="T122"/>
  <c r="N122"/>
  <c r="G122"/>
  <c r="Z93"/>
  <c r="T93"/>
  <c r="N93"/>
  <c r="U93" s="1"/>
  <c r="G93"/>
  <c r="Z92"/>
  <c r="T92"/>
  <c r="N92"/>
  <c r="G92"/>
  <c r="Z105"/>
  <c r="T105"/>
  <c r="N105"/>
  <c r="U105" s="1"/>
  <c r="G105"/>
  <c r="Z106"/>
  <c r="T106"/>
  <c r="N106"/>
  <c r="G106"/>
  <c r="Z103"/>
  <c r="T103"/>
  <c r="N103"/>
  <c r="U103" s="1"/>
  <c r="G103"/>
  <c r="Z112"/>
  <c r="T112"/>
  <c r="N112"/>
  <c r="G112"/>
  <c r="Z94"/>
  <c r="T94"/>
  <c r="N94"/>
  <c r="U94" s="1"/>
  <c r="G94"/>
  <c r="Z120"/>
  <c r="T120"/>
  <c r="N120"/>
  <c r="G120"/>
  <c r="Z110"/>
  <c r="T110"/>
  <c r="N110"/>
  <c r="U110" s="1"/>
  <c r="G110"/>
  <c r="Z121"/>
  <c r="T121"/>
  <c r="N121"/>
  <c r="G121"/>
  <c r="Z118"/>
  <c r="T118"/>
  <c r="N118"/>
  <c r="U118" s="1"/>
  <c r="G118"/>
  <c r="Z116"/>
  <c r="T116"/>
  <c r="N116"/>
  <c r="G116"/>
  <c r="Z123"/>
  <c r="T123"/>
  <c r="N123"/>
  <c r="U123" s="1"/>
  <c r="G123"/>
  <c r="Z124"/>
  <c r="T124"/>
  <c r="N124"/>
  <c r="G124"/>
  <c r="Z91"/>
  <c r="T91"/>
  <c r="N91"/>
  <c r="U91" s="1"/>
  <c r="G91"/>
  <c r="Z104"/>
  <c r="T104"/>
  <c r="N104"/>
  <c r="G104"/>
  <c r="Z98"/>
  <c r="T98"/>
  <c r="N98"/>
  <c r="U98" s="1"/>
  <c r="G98"/>
  <c r="Z97"/>
  <c r="T97"/>
  <c r="N97"/>
  <c r="G97"/>
  <c r="Z111"/>
  <c r="T111"/>
  <c r="N111"/>
  <c r="U111" s="1"/>
  <c r="G111"/>
  <c r="Z107"/>
  <c r="T107"/>
  <c r="N107"/>
  <c r="G107"/>
  <c r="Z109"/>
  <c r="T109"/>
  <c r="N109"/>
  <c r="U109" s="1"/>
  <c r="G109"/>
  <c r="Z117"/>
  <c r="T117"/>
  <c r="N117"/>
  <c r="G117"/>
  <c r="Z115"/>
  <c r="T115"/>
  <c r="N115"/>
  <c r="U115" s="1"/>
  <c r="G115"/>
  <c r="Z119"/>
  <c r="T119"/>
  <c r="N119"/>
  <c r="G119"/>
  <c r="Z125"/>
  <c r="T125"/>
  <c r="N125"/>
  <c r="U125" s="1"/>
  <c r="G125"/>
  <c r="F95"/>
  <c r="Z84"/>
  <c r="T84"/>
  <c r="N84"/>
  <c r="G84"/>
  <c r="F84"/>
  <c r="Z65"/>
  <c r="T65"/>
  <c r="N65"/>
  <c r="U65" s="1"/>
  <c r="G65"/>
  <c r="F65"/>
  <c r="Z67"/>
  <c r="T67"/>
  <c r="N67"/>
  <c r="G67"/>
  <c r="F67"/>
  <c r="Z68"/>
  <c r="T68"/>
  <c r="N68"/>
  <c r="U68" s="1"/>
  <c r="G68"/>
  <c r="F68"/>
  <c r="Z77"/>
  <c r="T77"/>
  <c r="N77"/>
  <c r="G77"/>
  <c r="F77"/>
  <c r="Z71"/>
  <c r="T71"/>
  <c r="N71"/>
  <c r="U71" s="1"/>
  <c r="G71"/>
  <c r="F71"/>
  <c r="Z85"/>
  <c r="T85"/>
  <c r="N85"/>
  <c r="G85"/>
  <c r="F85"/>
  <c r="Z87"/>
  <c r="T87"/>
  <c r="N87"/>
  <c r="U87" s="1"/>
  <c r="G87"/>
  <c r="F87"/>
  <c r="Z88"/>
  <c r="T88"/>
  <c r="N88"/>
  <c r="G88"/>
  <c r="F88"/>
  <c r="Z64"/>
  <c r="T64"/>
  <c r="N64"/>
  <c r="U64" s="1"/>
  <c r="G64"/>
  <c r="F64"/>
  <c r="Z63"/>
  <c r="T63"/>
  <c r="N63"/>
  <c r="G63"/>
  <c r="F63"/>
  <c r="Z66"/>
  <c r="T66"/>
  <c r="N66"/>
  <c r="U66" s="1"/>
  <c r="G66"/>
  <c r="F66"/>
  <c r="Z70"/>
  <c r="T70"/>
  <c r="N70"/>
  <c r="G70"/>
  <c r="F70"/>
  <c r="Z69"/>
  <c r="T69"/>
  <c r="N69"/>
  <c r="U69" s="1"/>
  <c r="G69"/>
  <c r="F69"/>
  <c r="Z76"/>
  <c r="T76"/>
  <c r="N76"/>
  <c r="G76"/>
  <c r="F76"/>
  <c r="Z75"/>
  <c r="T75"/>
  <c r="N75"/>
  <c r="U75" s="1"/>
  <c r="G75"/>
  <c r="F75"/>
  <c r="Z72"/>
  <c r="T72"/>
  <c r="N72"/>
  <c r="G72"/>
  <c r="F72"/>
  <c r="Z74"/>
  <c r="T74"/>
  <c r="N74"/>
  <c r="U74" s="1"/>
  <c r="G74"/>
  <c r="F74"/>
  <c r="Z86"/>
  <c r="T86"/>
  <c r="N86"/>
  <c r="G86"/>
  <c r="F86"/>
  <c r="Z83"/>
  <c r="T83"/>
  <c r="N83"/>
  <c r="U83" s="1"/>
  <c r="G83"/>
  <c r="F83"/>
  <c r="Z81"/>
  <c r="T81"/>
  <c r="N81"/>
  <c r="G81"/>
  <c r="F81"/>
  <c r="Z80"/>
  <c r="T80"/>
  <c r="N80"/>
  <c r="U80" s="1"/>
  <c r="G80"/>
  <c r="F80"/>
  <c r="Z73"/>
  <c r="T73"/>
  <c r="N73"/>
  <c r="G73"/>
  <c r="F73"/>
  <c r="Z79"/>
  <c r="T79"/>
  <c r="N79"/>
  <c r="U79" s="1"/>
  <c r="G79"/>
  <c r="F79"/>
  <c r="Z78"/>
  <c r="T78"/>
  <c r="N78"/>
  <c r="G78"/>
  <c r="F78"/>
  <c r="Z82"/>
  <c r="T82"/>
  <c r="N82"/>
  <c r="U82" s="1"/>
  <c r="G82"/>
  <c r="F82"/>
  <c r="Z46"/>
  <c r="T46"/>
  <c r="N46"/>
  <c r="U46" s="1"/>
  <c r="G46"/>
  <c r="Z52"/>
  <c r="T52"/>
  <c r="N52"/>
  <c r="G52"/>
  <c r="Z49"/>
  <c r="T49"/>
  <c r="N49"/>
  <c r="G49"/>
  <c r="Z50"/>
  <c r="T50"/>
  <c r="N50"/>
  <c r="G50"/>
  <c r="Z45"/>
  <c r="T45"/>
  <c r="N45"/>
  <c r="G45"/>
  <c r="Z51"/>
  <c r="T51"/>
  <c r="N51"/>
  <c r="G51"/>
  <c r="Z48"/>
  <c r="T48"/>
  <c r="N48"/>
  <c r="G48"/>
  <c r="Z53"/>
  <c r="T53"/>
  <c r="N53"/>
  <c r="G53"/>
  <c r="Z47"/>
  <c r="T47"/>
  <c r="N47"/>
  <c r="G47"/>
  <c r="Z61"/>
  <c r="T61"/>
  <c r="N61"/>
  <c r="G61"/>
  <c r="Z57"/>
  <c r="T57"/>
  <c r="N57"/>
  <c r="G57"/>
  <c r="Z54"/>
  <c r="T54"/>
  <c r="N54"/>
  <c r="G54"/>
  <c r="Z59"/>
  <c r="T59"/>
  <c r="N59"/>
  <c r="G59"/>
  <c r="Z56"/>
  <c r="T56"/>
  <c r="N56"/>
  <c r="G56"/>
  <c r="Z60"/>
  <c r="T60"/>
  <c r="N60"/>
  <c r="G60"/>
  <c r="Z55"/>
  <c r="T55"/>
  <c r="N55"/>
  <c r="G55"/>
  <c r="Z58"/>
  <c r="T58"/>
  <c r="N58"/>
  <c r="G58"/>
  <c r="Z30"/>
  <c r="T30"/>
  <c r="N30"/>
  <c r="G30"/>
  <c r="Z31"/>
  <c r="T31"/>
  <c r="N31"/>
  <c r="G31"/>
  <c r="Z33"/>
  <c r="T33"/>
  <c r="N33"/>
  <c r="G33"/>
  <c r="Z32"/>
  <c r="T32"/>
  <c r="N32"/>
  <c r="G32"/>
  <c r="Z35"/>
  <c r="T35"/>
  <c r="N35"/>
  <c r="G35"/>
  <c r="Z29"/>
  <c r="T29"/>
  <c r="N29"/>
  <c r="G29"/>
  <c r="Z28"/>
  <c r="T28"/>
  <c r="N28"/>
  <c r="G28"/>
  <c r="Z37"/>
  <c r="T37"/>
  <c r="N37"/>
  <c r="G37"/>
  <c r="Z42"/>
  <c r="T42"/>
  <c r="N42"/>
  <c r="G42"/>
  <c r="Z34"/>
  <c r="T34"/>
  <c r="N34"/>
  <c r="G34"/>
  <c r="Z41"/>
  <c r="T41"/>
  <c r="N41"/>
  <c r="G41"/>
  <c r="Z40"/>
  <c r="T40"/>
  <c r="N40"/>
  <c r="G40"/>
  <c r="Z38"/>
  <c r="T38"/>
  <c r="N38"/>
  <c r="G38"/>
  <c r="Z43"/>
  <c r="T43"/>
  <c r="N43"/>
  <c r="G43"/>
  <c r="Z39"/>
  <c r="T39"/>
  <c r="N39"/>
  <c r="G39"/>
  <c r="Z36"/>
  <c r="T36"/>
  <c r="N36"/>
  <c r="G36"/>
  <c r="F31"/>
  <c r="AD26"/>
  <c r="Z4"/>
  <c r="T4"/>
  <c r="N4"/>
  <c r="G4"/>
  <c r="AD25"/>
  <c r="Z12"/>
  <c r="T12"/>
  <c r="N12"/>
  <c r="G12"/>
  <c r="AD24"/>
  <c r="Z20"/>
  <c r="T20"/>
  <c r="N20"/>
  <c r="G20"/>
  <c r="AD23"/>
  <c r="Z5"/>
  <c r="T5"/>
  <c r="N5"/>
  <c r="G5"/>
  <c r="AD22"/>
  <c r="Z24"/>
  <c r="T24"/>
  <c r="N24"/>
  <c r="G24"/>
  <c r="AD21"/>
  <c r="Z19"/>
  <c r="T19"/>
  <c r="N19"/>
  <c r="G19"/>
  <c r="AD20"/>
  <c r="Z23"/>
  <c r="T23"/>
  <c r="N23"/>
  <c r="G23"/>
  <c r="AD19"/>
  <c r="Z10"/>
  <c r="T10"/>
  <c r="N10"/>
  <c r="G10"/>
  <c r="AD18"/>
  <c r="Z16"/>
  <c r="T16"/>
  <c r="N16"/>
  <c r="G16"/>
  <c r="AD17"/>
  <c r="Z26"/>
  <c r="T26"/>
  <c r="N26"/>
  <c r="G26"/>
  <c r="AD16"/>
  <c r="Z8"/>
  <c r="T8"/>
  <c r="N8"/>
  <c r="G8"/>
  <c r="AD15"/>
  <c r="Z6"/>
  <c r="T6"/>
  <c r="N6"/>
  <c r="G6"/>
  <c r="AD14"/>
  <c r="Z11"/>
  <c r="T11"/>
  <c r="N11"/>
  <c r="G11"/>
  <c r="AD13"/>
  <c r="Z7"/>
  <c r="T7"/>
  <c r="N7"/>
  <c r="G7"/>
  <c r="AD12"/>
  <c r="Z9"/>
  <c r="T9"/>
  <c r="N9"/>
  <c r="G9"/>
  <c r="AD11"/>
  <c r="Z14"/>
  <c r="T14"/>
  <c r="N14"/>
  <c r="G14"/>
  <c r="AD10"/>
  <c r="Z17"/>
  <c r="T17"/>
  <c r="N17"/>
  <c r="G17"/>
  <c r="AD9"/>
  <c r="Z15"/>
  <c r="T15"/>
  <c r="N15"/>
  <c r="G15"/>
  <c r="AD8"/>
  <c r="Z18"/>
  <c r="T18"/>
  <c r="N18"/>
  <c r="G18"/>
  <c r="AD7"/>
  <c r="Z22"/>
  <c r="T22"/>
  <c r="N22"/>
  <c r="G22"/>
  <c r="AD6"/>
  <c r="Z21"/>
  <c r="T21"/>
  <c r="N21"/>
  <c r="G21"/>
  <c r="AD5"/>
  <c r="Z13"/>
  <c r="T13"/>
  <c r="N13"/>
  <c r="G13"/>
  <c r="AD4"/>
  <c r="Z25"/>
  <c r="T25"/>
  <c r="N25"/>
  <c r="G25"/>
  <c r="AD3"/>
  <c r="Z3"/>
  <c r="T3"/>
  <c r="N3"/>
  <c r="G3"/>
  <c r="F3"/>
  <c r="G2"/>
  <c r="E2"/>
  <c r="F2" s="1"/>
  <c r="F119" l="1"/>
  <c r="F117"/>
  <c r="F107"/>
  <c r="F97"/>
  <c r="F104"/>
  <c r="F124"/>
  <c r="F116"/>
  <c r="F121"/>
  <c r="F120"/>
  <c r="F112"/>
  <c r="F106"/>
  <c r="F92"/>
  <c r="F122"/>
  <c r="F113"/>
  <c r="F96"/>
  <c r="F102"/>
  <c r="F108"/>
  <c r="F90"/>
  <c r="F125"/>
  <c r="F115"/>
  <c r="F109"/>
  <c r="F111"/>
  <c r="F98"/>
  <c r="F91"/>
  <c r="F123"/>
  <c r="F118"/>
  <c r="F110"/>
  <c r="F94"/>
  <c r="F103"/>
  <c r="F105"/>
  <c r="F93"/>
  <c r="F114"/>
  <c r="F101"/>
  <c r="F100"/>
  <c r="F99"/>
  <c r="U119"/>
  <c r="U117"/>
  <c r="U107"/>
  <c r="U97"/>
  <c r="U104"/>
  <c r="U124"/>
  <c r="U116"/>
  <c r="U121"/>
  <c r="U120"/>
  <c r="U112"/>
  <c r="U106"/>
  <c r="U92"/>
  <c r="U122"/>
  <c r="U113"/>
  <c r="U96"/>
  <c r="U102"/>
  <c r="U108"/>
  <c r="U90"/>
  <c r="U78"/>
  <c r="U73"/>
  <c r="U81"/>
  <c r="U86"/>
  <c r="U72"/>
  <c r="U76"/>
  <c r="U70"/>
  <c r="U63"/>
  <c r="U88"/>
  <c r="U85"/>
  <c r="U77"/>
  <c r="U67"/>
  <c r="U84"/>
  <c r="F52"/>
  <c r="F50"/>
  <c r="F51"/>
  <c r="F53"/>
  <c r="F61"/>
  <c r="F54"/>
  <c r="F56"/>
  <c r="F55"/>
  <c r="F46"/>
  <c r="F49"/>
  <c r="F45"/>
  <c r="F48"/>
  <c r="F47"/>
  <c r="F57"/>
  <c r="F59"/>
  <c r="F60"/>
  <c r="F58"/>
  <c r="F39"/>
  <c r="F38"/>
  <c r="F41"/>
  <c r="F42"/>
  <c r="F28"/>
  <c r="F35"/>
  <c r="F33"/>
  <c r="F30"/>
  <c r="F36"/>
  <c r="U36"/>
  <c r="F43"/>
  <c r="U43"/>
  <c r="F40"/>
  <c r="U40"/>
  <c r="F34"/>
  <c r="U34"/>
  <c r="F37"/>
  <c r="U37"/>
  <c r="F29"/>
  <c r="U29"/>
  <c r="F32"/>
  <c r="U32"/>
  <c r="U31"/>
  <c r="U55"/>
  <c r="U56"/>
  <c r="U54"/>
  <c r="U61"/>
  <c r="U53"/>
  <c r="U51"/>
  <c r="U50"/>
  <c r="U52"/>
  <c r="F4"/>
  <c r="F12"/>
  <c r="F20"/>
  <c r="F5"/>
  <c r="F24"/>
  <c r="F19"/>
  <c r="F23"/>
  <c r="F10"/>
  <c r="F16"/>
  <c r="F26"/>
  <c r="F8"/>
  <c r="F6"/>
  <c r="F11"/>
  <c r="F7"/>
  <c r="F9"/>
  <c r="F14"/>
  <c r="F17"/>
  <c r="F15"/>
  <c r="F18"/>
  <c r="F22"/>
  <c r="F21"/>
  <c r="F13"/>
  <c r="F25"/>
  <c r="U58"/>
  <c r="U60"/>
  <c r="U59"/>
  <c r="U57"/>
  <c r="U47"/>
  <c r="U48"/>
  <c r="U45"/>
  <c r="U49"/>
  <c r="U39"/>
  <c r="U38"/>
  <c r="U41"/>
  <c r="U42"/>
  <c r="U28"/>
  <c r="U35"/>
  <c r="U33"/>
  <c r="U30"/>
  <c r="U3"/>
  <c r="U25"/>
  <c r="U13"/>
  <c r="U21"/>
  <c r="U22"/>
  <c r="U18"/>
  <c r="U15"/>
  <c r="U17"/>
  <c r="U14"/>
  <c r="U9"/>
  <c r="U7"/>
  <c r="U11"/>
  <c r="U6"/>
  <c r="U8"/>
  <c r="U26"/>
  <c r="U16"/>
  <c r="U10"/>
  <c r="U23"/>
  <c r="U19"/>
  <c r="U24"/>
  <c r="U5"/>
  <c r="U20"/>
  <c r="U12"/>
  <c r="U4"/>
  <c r="AC90"/>
  <c r="AB90"/>
  <c r="AB95"/>
  <c r="AC95"/>
  <c r="AA90"/>
  <c r="AA95"/>
  <c r="AB120"/>
  <c r="AA120"/>
  <c r="AC120"/>
  <c r="AC39"/>
  <c r="AA39"/>
  <c r="AB39"/>
  <c r="AA51"/>
  <c r="AB51"/>
  <c r="AB26"/>
  <c r="AA26"/>
  <c r="AC26"/>
  <c r="AB124"/>
  <c r="AA124"/>
  <c r="AC124"/>
  <c r="AC35"/>
  <c r="AA35"/>
  <c r="AB35"/>
  <c r="AB98"/>
  <c r="AA98"/>
  <c r="AC98"/>
  <c r="AB96"/>
  <c r="AA96"/>
  <c r="AC96"/>
  <c r="AB105"/>
  <c r="AA105"/>
  <c r="AC105"/>
  <c r="AC111"/>
  <c r="AA111"/>
  <c r="AB111"/>
  <c r="AA46"/>
  <c r="AB46"/>
  <c r="AC31"/>
  <c r="AA31"/>
  <c r="AB31"/>
  <c r="AB82"/>
  <c r="AA82"/>
  <c r="AC82"/>
  <c r="AA59"/>
  <c r="AB59"/>
  <c r="AC38"/>
  <c r="AA38"/>
  <c r="AB38"/>
  <c r="AB99"/>
  <c r="AA99"/>
  <c r="AC99"/>
  <c r="AC123"/>
  <c r="AA123"/>
  <c r="AB123"/>
  <c r="AB49"/>
  <c r="AA49"/>
  <c r="AC49"/>
  <c r="AB66"/>
  <c r="AA66"/>
  <c r="AC66"/>
  <c r="AB76"/>
  <c r="AA76"/>
  <c r="AC76"/>
  <c r="AB58"/>
  <c r="AA58"/>
  <c r="AC58"/>
  <c r="AC110"/>
  <c r="AA110"/>
  <c r="AB110"/>
  <c r="AB83"/>
  <c r="AA83"/>
  <c r="AC83"/>
  <c r="AB37"/>
  <c r="AA37"/>
  <c r="AC37"/>
  <c r="AB65"/>
  <c r="AA65"/>
  <c r="AC65"/>
  <c r="AC108"/>
  <c r="AA108"/>
  <c r="AB108"/>
  <c r="AB64"/>
  <c r="AA64"/>
  <c r="AC64"/>
  <c r="AB13"/>
  <c r="AA13"/>
  <c r="AC13"/>
  <c r="AC118"/>
  <c r="AA118"/>
  <c r="AB118"/>
  <c r="AC81"/>
  <c r="AA81"/>
  <c r="AB81"/>
  <c r="AC18"/>
  <c r="AA18"/>
  <c r="AB18"/>
  <c r="AA52"/>
  <c r="AB52"/>
  <c r="AC60"/>
  <c r="AA60"/>
  <c r="AB60"/>
  <c r="AC122"/>
  <c r="AA122"/>
  <c r="AB122"/>
  <c r="AC28"/>
  <c r="AA28"/>
  <c r="AB28"/>
  <c r="AA50"/>
  <c r="AB50"/>
  <c r="AB102"/>
  <c r="AA102"/>
  <c r="AC102"/>
  <c r="AC7"/>
  <c r="AA7"/>
  <c r="AB7"/>
  <c r="AB23"/>
  <c r="AA23"/>
  <c r="AC23"/>
  <c r="AC75"/>
  <c r="AA75"/>
  <c r="AB75"/>
  <c r="AC29"/>
  <c r="AA29"/>
  <c r="AB29"/>
  <c r="AC22"/>
  <c r="AA22"/>
  <c r="AB22"/>
  <c r="AB30"/>
  <c r="AA30"/>
  <c r="AC30"/>
  <c r="AB4"/>
  <c r="AA4"/>
  <c r="AC4"/>
  <c r="AC80"/>
  <c r="AA80"/>
  <c r="AB80"/>
  <c r="AC8"/>
  <c r="AC78"/>
  <c r="AA78"/>
  <c r="AB78"/>
  <c r="AB115"/>
  <c r="AA115"/>
  <c r="AC115"/>
  <c r="AC33"/>
  <c r="AA33"/>
  <c r="AB33"/>
  <c r="AC87"/>
  <c r="AA87"/>
  <c r="AB87"/>
  <c r="AB41"/>
  <c r="AA41"/>
  <c r="AC41"/>
  <c r="AC72"/>
  <c r="AA72"/>
  <c r="AB72"/>
  <c r="AB101"/>
  <c r="AA101"/>
  <c r="AC101"/>
  <c r="AC25"/>
  <c r="AA25"/>
  <c r="AB25"/>
  <c r="AA53"/>
  <c r="AB53"/>
  <c r="AB5"/>
  <c r="AA5"/>
  <c r="AC5"/>
  <c r="AB94"/>
  <c r="AA94"/>
  <c r="AC94"/>
  <c r="AC34"/>
  <c r="AA34"/>
  <c r="AB34"/>
  <c r="AC17"/>
  <c r="AA17"/>
  <c r="AB17"/>
  <c r="AC57"/>
  <c r="AA57"/>
  <c r="AB57"/>
  <c r="AA61"/>
  <c r="AB61"/>
  <c r="AC92"/>
  <c r="AA92"/>
  <c r="AB92"/>
  <c r="AC36"/>
  <c r="AA36"/>
  <c r="AB36"/>
  <c r="AC109"/>
  <c r="AA109"/>
  <c r="AB109"/>
  <c r="AB32"/>
  <c r="AA32"/>
  <c r="AC32"/>
  <c r="AB70"/>
  <c r="AA70"/>
  <c r="AC70"/>
  <c r="AC73"/>
  <c r="AA73"/>
  <c r="AB73"/>
  <c r="AC113"/>
  <c r="AA113"/>
  <c r="AB113"/>
  <c r="AB119"/>
  <c r="AA119"/>
  <c r="AC119"/>
  <c r="AC16"/>
  <c r="AA16"/>
  <c r="AB16"/>
  <c r="AC47"/>
  <c r="AA47"/>
  <c r="AB47"/>
  <c r="AB112"/>
  <c r="AA112"/>
  <c r="AC112"/>
  <c r="AB24"/>
  <c r="AA24"/>
  <c r="AC24"/>
  <c r="AB100"/>
  <c r="AA100"/>
  <c r="AC100"/>
  <c r="AB11"/>
  <c r="AA11"/>
  <c r="AC11"/>
  <c r="AB14"/>
  <c r="AA14"/>
  <c r="AC14"/>
  <c r="AC86"/>
  <c r="AA86"/>
  <c r="AB86"/>
  <c r="AC121"/>
  <c r="AA121"/>
  <c r="AB121"/>
  <c r="AC103"/>
  <c r="AA103"/>
  <c r="AB103"/>
  <c r="AC106"/>
  <c r="AA106"/>
  <c r="AB106"/>
  <c r="AC15"/>
  <c r="AA15"/>
  <c r="AB15"/>
  <c r="AB42"/>
  <c r="AA42"/>
  <c r="AC42"/>
  <c r="AC56"/>
  <c r="AA56"/>
  <c r="AB56"/>
  <c r="AB19"/>
  <c r="AA19"/>
  <c r="AC19"/>
  <c r="AC6"/>
  <c r="AA6"/>
  <c r="AB6"/>
  <c r="AB88"/>
  <c r="AA88"/>
  <c r="AC88"/>
  <c r="AA54"/>
  <c r="AB54"/>
  <c r="AC116"/>
  <c r="AA116"/>
  <c r="AB116"/>
  <c r="AB63"/>
  <c r="AA63"/>
  <c r="AC63"/>
  <c r="AC93"/>
  <c r="AA93"/>
  <c r="AB93"/>
  <c r="AC40"/>
  <c r="AA40"/>
  <c r="AB40"/>
  <c r="AC97"/>
  <c r="AA97"/>
  <c r="AB97"/>
  <c r="AC43"/>
  <c r="AA43"/>
  <c r="AB43"/>
  <c r="AB12"/>
  <c r="AA12"/>
  <c r="AC12"/>
  <c r="AB104"/>
  <c r="AA104"/>
  <c r="AC104"/>
  <c r="AC68"/>
  <c r="AA68"/>
  <c r="AB68"/>
  <c r="AB67"/>
  <c r="AA67"/>
  <c r="AC67"/>
  <c r="AC20"/>
  <c r="AA20"/>
  <c r="AB20"/>
  <c r="AB84"/>
  <c r="AA84"/>
  <c r="AC84"/>
  <c r="AC77"/>
  <c r="AA77"/>
  <c r="AB77"/>
  <c r="AC69"/>
  <c r="AA69"/>
  <c r="AB69"/>
  <c r="AC79"/>
  <c r="AA79"/>
  <c r="AB79"/>
  <c r="AC74"/>
  <c r="AA74"/>
  <c r="AB74"/>
  <c r="AB117"/>
  <c r="AA117"/>
  <c r="AC117"/>
  <c r="AC9"/>
  <c r="AA9"/>
  <c r="AB9"/>
  <c r="AB114"/>
  <c r="AA114"/>
  <c r="AC114"/>
  <c r="AB91"/>
  <c r="AA91"/>
  <c r="AC91"/>
  <c r="AC107"/>
  <c r="AA107"/>
  <c r="AB107"/>
  <c r="AA48"/>
  <c r="AB48"/>
  <c r="AC71"/>
  <c r="AA71"/>
  <c r="AB71"/>
  <c r="AC45"/>
  <c r="AA45"/>
  <c r="AB45"/>
  <c r="AB55"/>
  <c r="AA55"/>
  <c r="AC55"/>
  <c r="AB3"/>
  <c r="AA3"/>
  <c r="AC3"/>
  <c r="AB125"/>
  <c r="AA125"/>
  <c r="AC125"/>
  <c r="AB10"/>
  <c r="AA10"/>
  <c r="AC10"/>
  <c r="AC85"/>
  <c r="AA85"/>
  <c r="AB85"/>
  <c r="AB21"/>
  <c r="AA8"/>
  <c r="AB8"/>
  <c r="AA21"/>
  <c r="AC21"/>
</calcChain>
</file>

<file path=xl/sharedStrings.xml><?xml version="1.0" encoding="utf-8"?>
<sst xmlns="http://schemas.openxmlformats.org/spreadsheetml/2006/main" count="384" uniqueCount="156">
  <si>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</si>
  <si>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</si>
  <si>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</si>
  <si>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</si>
  <si>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</si>
  <si>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</si>
  <si>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</si>
  <si>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</si>
  <si>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</si>
  <si>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</si>
  <si>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</si>
  <si>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</si>
  <si>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</si>
  <si>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</si>
  <si>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</si>
  <si>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</si>
  <si>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</si>
  <si>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</si>
  <si>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</si>
  <si>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</si>
  <si>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</si>
  <si>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</si>
  <si>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</si>
  <si>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</si>
  <si>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</si>
  <si>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</si>
  <si>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B</t>
  </si>
  <si>
    <t>Köles Gábor</t>
  </si>
  <si>
    <t>M-M2</t>
  </si>
  <si>
    <t>Nick Árpád</t>
  </si>
  <si>
    <t>M-M3</t>
  </si>
  <si>
    <t>Németh Róbert Oszkár</t>
  </si>
  <si>
    <t>M-M1</t>
  </si>
  <si>
    <t>Marton Iván</t>
  </si>
  <si>
    <t>Pánczél Zoltán</t>
  </si>
  <si>
    <t>Eck Ernő</t>
  </si>
  <si>
    <t>Lehotai Ákos</t>
  </si>
  <si>
    <t>Antal Zsolt</t>
  </si>
  <si>
    <t>Gyenes Ferenc</t>
  </si>
  <si>
    <t>Királyi Norbert</t>
  </si>
  <si>
    <t>Galambos Balázs</t>
  </si>
  <si>
    <t>Szabó Zsolt</t>
  </si>
  <si>
    <t>Molnár Tamás</t>
  </si>
  <si>
    <t>A</t>
  </si>
  <si>
    <t>Székely László</t>
  </si>
  <si>
    <t>Kardos Miklós</t>
  </si>
  <si>
    <t xml:space="preserve">Grúber Vilmos </t>
  </si>
  <si>
    <t>M-M4</t>
  </si>
  <si>
    <t>Tanács János</t>
  </si>
  <si>
    <t>Varga István</t>
  </si>
  <si>
    <t>Harmat Gábor</t>
  </si>
  <si>
    <t>Kiss Ladislau</t>
  </si>
  <si>
    <t xml:space="preserve">Posta István </t>
  </si>
  <si>
    <t>Simon Csaba</t>
  </si>
  <si>
    <t>Smuk Ferenc</t>
  </si>
  <si>
    <t>Liszkai László</t>
  </si>
  <si>
    <t>M-IFI</t>
  </si>
  <si>
    <t>Szklenár Dániel</t>
  </si>
  <si>
    <t>Földi Viktor</t>
  </si>
  <si>
    <t>Incze Csaba</t>
  </si>
  <si>
    <t>Grezál Gergő</t>
  </si>
  <si>
    <t>Csepella Balázs</t>
  </si>
  <si>
    <t>Papp Kristóf</t>
  </si>
  <si>
    <t>Kordics Ferenc</t>
  </si>
  <si>
    <t>Varga Imre</t>
  </si>
  <si>
    <t>Bezzeg Gábor</t>
  </si>
  <si>
    <t>Hajdu Balázs</t>
  </si>
  <si>
    <t>Parlagi Márk</t>
  </si>
  <si>
    <t>Dezső Martin</t>
  </si>
  <si>
    <t>Csombor Péter</t>
  </si>
  <si>
    <t>Varga Albert</t>
  </si>
  <si>
    <t>Benes Gergő</t>
  </si>
  <si>
    <t>Szilágyi Anna</t>
  </si>
  <si>
    <t>F-Jun</t>
  </si>
  <si>
    <t>Török Dóra</t>
  </si>
  <si>
    <t>Fekete Bernadett</t>
  </si>
  <si>
    <t>Vida Renáta</t>
  </si>
  <si>
    <t>Harmatiné Varga Edina</t>
  </si>
  <si>
    <t>F-Open</t>
  </si>
  <si>
    <t>Balogh Gyöngyi</t>
  </si>
  <si>
    <t>Bazsó Mónika</t>
  </si>
  <si>
    <t>F-Master</t>
  </si>
  <si>
    <t>Köles Hajnalka</t>
  </si>
  <si>
    <t>Grúber Anna</t>
  </si>
  <si>
    <t>Perczné Szabó Melinda</t>
  </si>
  <si>
    <t>Hajdu Anikó</t>
  </si>
  <si>
    <t>Biczók Beáta</t>
  </si>
  <si>
    <t>Rohrmann Katalin</t>
  </si>
  <si>
    <t>Hurton Zsuzsanna</t>
  </si>
  <si>
    <t>Turcsán Katalin</t>
  </si>
  <si>
    <t>Huszár Éva</t>
  </si>
  <si>
    <t>Szántó Erika</t>
  </si>
  <si>
    <t>I. hely</t>
  </si>
  <si>
    <t>II.hely</t>
  </si>
  <si>
    <t>III. hely</t>
  </si>
  <si>
    <t>C</t>
  </si>
  <si>
    <t>Babarczi Viktor</t>
  </si>
  <si>
    <t>M-Jun</t>
  </si>
  <si>
    <t>Ökrös Dániel</t>
  </si>
  <si>
    <t>Lászka Dániel</t>
  </si>
  <si>
    <t>Varga Tamás</t>
  </si>
  <si>
    <t>Krizsán Mihály</t>
  </si>
  <si>
    <t>Kincses Kristóf</t>
  </si>
  <si>
    <t>Lévai György</t>
  </si>
  <si>
    <t>Csordás Dávid</t>
  </si>
  <si>
    <t>Pertics Gergő</t>
  </si>
  <si>
    <t>Viski Ferenc</t>
  </si>
  <si>
    <t>Tóth Imre Gábor</t>
  </si>
  <si>
    <t>Fekete Valter</t>
  </si>
  <si>
    <t>Lelovics Gábor</t>
  </si>
  <si>
    <t>Bányavölgyi Péter</t>
  </si>
  <si>
    <t>Zágonyi Ádám</t>
  </si>
  <si>
    <t>Varsányi Vajk</t>
  </si>
  <si>
    <t>D</t>
  </si>
  <si>
    <t>Brutóczki Ádám</t>
  </si>
  <si>
    <t>Ungvári Richárd</t>
  </si>
  <si>
    <t>Molnár Ferenc</t>
  </si>
  <si>
    <t>Bartó Dávid</t>
  </si>
  <si>
    <t>Bugyi Máté</t>
  </si>
  <si>
    <t>Kiss Viktor</t>
  </si>
  <si>
    <t>Borbíró Zoltán</t>
  </si>
  <si>
    <t>Labát Ákos</t>
  </si>
  <si>
    <t>Adorján Ádám</t>
  </si>
  <si>
    <t>Hegedűs Norbert</t>
  </si>
  <si>
    <t>M-Open</t>
  </si>
  <si>
    <t>Pálfi Tamás László</t>
  </si>
  <si>
    <t>Horváth Tamás</t>
  </si>
  <si>
    <t>Szepesi Szilárd</t>
  </si>
  <si>
    <t>Buzási Sándor</t>
  </si>
  <si>
    <t>Szenti Ferenc</t>
  </si>
  <si>
    <t>Csibrák Zoltán</t>
  </si>
  <si>
    <t>Bencze Gábor</t>
  </si>
  <si>
    <t>Kosaras József</t>
  </si>
  <si>
    <t>Szabó Zsolt Viktor</t>
  </si>
  <si>
    <t>Kovács Zoltán</t>
  </si>
  <si>
    <t>Piatrik Péter</t>
  </si>
  <si>
    <t>Matics Ádám</t>
  </si>
  <si>
    <t>Lakatos Gábor</t>
  </si>
  <si>
    <t>Tóth Norbert</t>
  </si>
  <si>
    <t>Bodó Szilárd</t>
  </si>
  <si>
    <t>László András</t>
  </si>
  <si>
    <t>Felhősi István</t>
  </si>
  <si>
    <t>Antolik Attila</t>
  </si>
  <si>
    <t>Bartal József</t>
  </si>
  <si>
    <t>Póta Roland</t>
  </si>
  <si>
    <t>Molnár Mihály</t>
  </si>
  <si>
    <t>Soucsek Sándor</t>
  </si>
  <si>
    <t>Kövesdi Tamás</t>
  </si>
  <si>
    <t>Magyar János</t>
  </si>
  <si>
    <t>Farkas Zoltán</t>
  </si>
  <si>
    <t>Margittai Tamás</t>
  </si>
  <si>
    <t>Kószás Erik</t>
  </si>
  <si>
    <t>Majoros Árpád</t>
  </si>
  <si>
    <t>Csordás Szabolcs</t>
  </si>
  <si>
    <t>Hetyési Zsolt</t>
  </si>
  <si>
    <t>Kiss Gábor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</si>
</sst>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0" fillId="0" borderId="5" xfId="0" applyFill="1" applyBorder="1" applyAlignment="1" applyProtection="1">
      <alignment horizontal="center" shrinkToFit="1"/>
    </xf>
    <xf numFmtId="49" fontId="0" fillId="0" borderId="5" xfId="0" applyNumberFormat="1" applyFill="1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 shrinkToFit="1"/>
    </xf>
    <xf numFmtId="164" fontId="0" fillId="3" borderId="5" xfId="0" applyNumberFormat="1" applyFill="1" applyBorder="1" applyAlignment="1" applyProtection="1">
      <alignment horizontal="center" shrinkToFit="1"/>
    </xf>
    <xf numFmtId="0" fontId="6" fillId="0" borderId="5" xfId="0" applyFont="1" applyBorder="1" applyAlignment="1" applyProtection="1">
      <alignment horizontal="center" shrinkToFit="1"/>
    </xf>
    <xf numFmtId="0" fontId="5" fillId="5" borderId="5" xfId="0" applyFont="1" applyFill="1" applyBorder="1" applyAlignment="1" applyProtection="1">
      <alignment horizontal="center" shrinkToFit="1"/>
      <protection locked="0"/>
    </xf>
  </cellXfs>
  <cellStyles count="1">
    <cellStyle name="Normál" xfId="0" builtinId="0"/>
  </cellStyles>
  <dxfs count="160"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0</xdr:colOff>
      <xdr:row>1</xdr:row>
      <xdr:rowOff>447675</xdr:rowOff>
    </xdr:to>
    <xdr:sp macro="[1]!Bench1" textlink="">
      <xdr:nvSpPr>
        <xdr:cNvPr id="2" name="Rectangle 9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28575</xdr:rowOff>
    </xdr:from>
    <xdr:to>
      <xdr:col>8</xdr:col>
      <xdr:colOff>0</xdr:colOff>
      <xdr:row>1</xdr:row>
      <xdr:rowOff>447675</xdr:rowOff>
    </xdr:to>
    <xdr:sp macro="[1]!Bench2" textlink="">
      <xdr:nvSpPr>
        <xdr:cNvPr id="3" name="Rectangle 10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28575</xdr:rowOff>
    </xdr:from>
    <xdr:to>
      <xdr:col>8</xdr:col>
      <xdr:colOff>0</xdr:colOff>
      <xdr:row>1</xdr:row>
      <xdr:rowOff>447675</xdr:rowOff>
    </xdr:to>
    <xdr:sp macro="[1]!Bench3" textlink="">
      <xdr:nvSpPr>
        <xdr:cNvPr id="4" name="Rectangle 11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38100</xdr:rowOff>
    </xdr:from>
    <xdr:to>
      <xdr:col>8</xdr:col>
      <xdr:colOff>0</xdr:colOff>
      <xdr:row>1</xdr:row>
      <xdr:rowOff>447675</xdr:rowOff>
    </xdr:to>
    <xdr:sp macro="[1]!Bench4" textlink="">
      <xdr:nvSpPr>
        <xdr:cNvPr id="5" name="Rectangle 12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TEC%20felh&#250;z&#225;s%20master%20eredm&#233;ny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ITEC%20felh&#250;z&#225;s%20n&#337;i,%20ifi,%20jun%20eredm&#233;nye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CITEC%20felh&#250;z&#225;s%20n&#337;i,%20ifi,%20jun%20ered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CITEC%20felh&#250;z&#225;s%20open%20eredm&#233;ny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definedNames>
      <definedName name="Bench1"/>
      <definedName name="Bench2"/>
      <definedName name="Bench3"/>
      <definedName name="Bench4"/>
    </definedNames>
    <sheetDataSet>
      <sheetData sheetId="0">
        <row r="9">
          <cell r="J9">
            <v>10</v>
          </cell>
          <cell r="K9">
            <v>70</v>
          </cell>
          <cell r="L9">
            <v>10</v>
          </cell>
          <cell r="M9">
            <v>60</v>
          </cell>
        </row>
        <row r="10">
          <cell r="J10">
            <v>70.000100000000003</v>
          </cell>
          <cell r="K10">
            <v>80</v>
          </cell>
          <cell r="L10">
            <v>60.000100000000003</v>
          </cell>
          <cell r="M10">
            <v>70</v>
          </cell>
        </row>
        <row r="11">
          <cell r="J11">
            <v>80.001000000000005</v>
          </cell>
          <cell r="K11">
            <v>90</v>
          </cell>
          <cell r="L11">
            <v>70.001000000000005</v>
          </cell>
          <cell r="M11">
            <v>80</v>
          </cell>
        </row>
        <row r="12">
          <cell r="J12">
            <v>90.001000000000005</v>
          </cell>
          <cell r="K12">
            <v>100</v>
          </cell>
          <cell r="L12">
            <v>80.001000000000005</v>
          </cell>
          <cell r="M12" t="str">
            <v>SHW</v>
          </cell>
        </row>
        <row r="13">
          <cell r="J13">
            <v>100.001</v>
          </cell>
          <cell r="K13">
            <v>110</v>
          </cell>
          <cell r="L13">
            <v>1000</v>
          </cell>
        </row>
        <row r="14">
          <cell r="J14">
            <v>110.001</v>
          </cell>
          <cell r="K14" t="str">
            <v>SHW</v>
          </cell>
          <cell r="L14">
            <v>1001</v>
          </cell>
        </row>
        <row r="15">
          <cell r="J15">
            <v>1000</v>
          </cell>
          <cell r="L15">
            <v>1002</v>
          </cell>
        </row>
        <row r="16">
          <cell r="J16">
            <v>1001</v>
          </cell>
          <cell r="L16">
            <v>1003</v>
          </cell>
        </row>
        <row r="17">
          <cell r="J17">
            <v>1002</v>
          </cell>
          <cell r="L17">
            <v>1004</v>
          </cell>
        </row>
        <row r="18">
          <cell r="J18">
            <v>1003</v>
          </cell>
          <cell r="L18">
            <v>1005</v>
          </cell>
        </row>
        <row r="19">
          <cell r="J19">
            <v>1004</v>
          </cell>
          <cell r="L19">
            <v>1006</v>
          </cell>
        </row>
        <row r="20">
          <cell r="J20">
            <v>1005</v>
          </cell>
          <cell r="L20">
            <v>1007</v>
          </cell>
        </row>
        <row r="21">
          <cell r="J21">
            <v>1006</v>
          </cell>
          <cell r="L21">
            <v>1008</v>
          </cell>
        </row>
        <row r="22">
          <cell r="J22">
            <v>1007</v>
          </cell>
          <cell r="L22">
            <v>1009</v>
          </cell>
        </row>
        <row r="23">
          <cell r="J23">
            <v>1008</v>
          </cell>
          <cell r="L23">
            <v>1010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>
        <row r="9">
          <cell r="J9">
            <v>10</v>
          </cell>
          <cell r="K9">
            <v>70</v>
          </cell>
          <cell r="L9">
            <v>10</v>
          </cell>
          <cell r="M9">
            <v>60</v>
          </cell>
        </row>
        <row r="10">
          <cell r="J10">
            <v>70.000100000000003</v>
          </cell>
          <cell r="K10">
            <v>80</v>
          </cell>
          <cell r="L10">
            <v>60.000100000000003</v>
          </cell>
          <cell r="M10">
            <v>70</v>
          </cell>
        </row>
        <row r="11">
          <cell r="J11">
            <v>80.001000000000005</v>
          </cell>
          <cell r="K11">
            <v>90</v>
          </cell>
          <cell r="L11">
            <v>70.001000000000005</v>
          </cell>
          <cell r="M11">
            <v>80</v>
          </cell>
        </row>
        <row r="12">
          <cell r="J12">
            <v>90.001000000000005</v>
          </cell>
          <cell r="K12">
            <v>100</v>
          </cell>
          <cell r="L12">
            <v>80.001000000000005</v>
          </cell>
          <cell r="M12" t="str">
            <v>SHW</v>
          </cell>
        </row>
        <row r="13">
          <cell r="J13">
            <v>100.001</v>
          </cell>
          <cell r="K13">
            <v>110</v>
          </cell>
          <cell r="L13">
            <v>1000</v>
          </cell>
        </row>
        <row r="14">
          <cell r="J14">
            <v>110.001</v>
          </cell>
          <cell r="K14" t="str">
            <v>SHW</v>
          </cell>
          <cell r="L14">
            <v>1001</v>
          </cell>
        </row>
        <row r="15">
          <cell r="J15">
            <v>1000</v>
          </cell>
          <cell r="L15">
            <v>1002</v>
          </cell>
        </row>
        <row r="16">
          <cell r="J16">
            <v>1001</v>
          </cell>
          <cell r="L16">
            <v>1003</v>
          </cell>
        </row>
        <row r="17">
          <cell r="J17">
            <v>1002</v>
          </cell>
          <cell r="L17">
            <v>1004</v>
          </cell>
        </row>
        <row r="18">
          <cell r="J18">
            <v>1003</v>
          </cell>
          <cell r="L18">
            <v>1005</v>
          </cell>
        </row>
        <row r="19">
          <cell r="J19">
            <v>1004</v>
          </cell>
          <cell r="L19">
            <v>1006</v>
          </cell>
        </row>
        <row r="20">
          <cell r="J20">
            <v>1005</v>
          </cell>
          <cell r="L20">
            <v>1007</v>
          </cell>
        </row>
        <row r="21">
          <cell r="J21">
            <v>1006</v>
          </cell>
          <cell r="L21">
            <v>1008</v>
          </cell>
        </row>
        <row r="22">
          <cell r="J22">
            <v>1007</v>
          </cell>
          <cell r="L22">
            <v>1009</v>
          </cell>
        </row>
        <row r="23">
          <cell r="J23">
            <v>1008</v>
          </cell>
          <cell r="L23">
            <v>1010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>
        <row r="9">
          <cell r="J9">
            <v>10</v>
          </cell>
          <cell r="K9">
            <v>70</v>
          </cell>
          <cell r="L9">
            <v>10</v>
          </cell>
          <cell r="M9">
            <v>60</v>
          </cell>
        </row>
        <row r="10">
          <cell r="J10">
            <v>70.000100000000003</v>
          </cell>
          <cell r="K10">
            <v>80</v>
          </cell>
          <cell r="L10">
            <v>60.000100000000003</v>
          </cell>
          <cell r="M10">
            <v>70</v>
          </cell>
        </row>
        <row r="11">
          <cell r="J11">
            <v>80.001000000000005</v>
          </cell>
          <cell r="K11">
            <v>90</v>
          </cell>
          <cell r="L11">
            <v>70.001000000000005</v>
          </cell>
          <cell r="M11">
            <v>80</v>
          </cell>
        </row>
        <row r="12">
          <cell r="J12">
            <v>90.001000000000005</v>
          </cell>
          <cell r="K12">
            <v>100</v>
          </cell>
          <cell r="L12">
            <v>80.001000000000005</v>
          </cell>
          <cell r="M12" t="str">
            <v>SHW</v>
          </cell>
        </row>
        <row r="13">
          <cell r="J13">
            <v>100.001</v>
          </cell>
          <cell r="K13">
            <v>110</v>
          </cell>
          <cell r="L13">
            <v>1000</v>
          </cell>
        </row>
        <row r="14">
          <cell r="J14">
            <v>110.001</v>
          </cell>
          <cell r="K14" t="str">
            <v>SHW</v>
          </cell>
          <cell r="L14">
            <v>1001</v>
          </cell>
        </row>
        <row r="15">
          <cell r="J15">
            <v>1000</v>
          </cell>
          <cell r="L15">
            <v>1002</v>
          </cell>
        </row>
        <row r="16">
          <cell r="J16">
            <v>1001</v>
          </cell>
          <cell r="L16">
            <v>1003</v>
          </cell>
        </row>
        <row r="17">
          <cell r="J17">
            <v>1002</v>
          </cell>
          <cell r="L17">
            <v>1004</v>
          </cell>
        </row>
        <row r="18">
          <cell r="J18">
            <v>1003</v>
          </cell>
          <cell r="L18">
            <v>1005</v>
          </cell>
        </row>
        <row r="19">
          <cell r="J19">
            <v>1004</v>
          </cell>
          <cell r="L19">
            <v>1006</v>
          </cell>
        </row>
        <row r="20">
          <cell r="J20">
            <v>1005</v>
          </cell>
          <cell r="L20">
            <v>1007</v>
          </cell>
        </row>
        <row r="21">
          <cell r="J21">
            <v>1006</v>
          </cell>
          <cell r="L21">
            <v>1008</v>
          </cell>
        </row>
        <row r="22">
          <cell r="J22">
            <v>1007</v>
          </cell>
          <cell r="L22">
            <v>1009</v>
          </cell>
        </row>
        <row r="23">
          <cell r="J23">
            <v>1008</v>
          </cell>
          <cell r="L23">
            <v>1010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>
        <row r="9">
          <cell r="J9">
            <v>10</v>
          </cell>
          <cell r="K9">
            <v>60</v>
          </cell>
          <cell r="L9">
            <v>10</v>
          </cell>
          <cell r="M9">
            <v>60</v>
          </cell>
        </row>
        <row r="10">
          <cell r="J10">
            <v>60.000100000000003</v>
          </cell>
          <cell r="K10">
            <v>70</v>
          </cell>
          <cell r="L10">
            <v>60.000100000000003</v>
          </cell>
          <cell r="M10">
            <v>70</v>
          </cell>
        </row>
        <row r="11">
          <cell r="J11">
            <v>70.001000000000005</v>
          </cell>
          <cell r="K11">
            <v>80</v>
          </cell>
          <cell r="L11">
            <v>70.001000000000005</v>
          </cell>
          <cell r="M11">
            <v>80</v>
          </cell>
        </row>
        <row r="12">
          <cell r="J12">
            <v>80.001000000000005</v>
          </cell>
          <cell r="K12">
            <v>90</v>
          </cell>
          <cell r="L12">
            <v>80.001000000000005</v>
          </cell>
          <cell r="M12" t="str">
            <v>SHW</v>
          </cell>
        </row>
        <row r="13">
          <cell r="J13">
            <v>90.001000000000005</v>
          </cell>
          <cell r="K13">
            <v>100</v>
          </cell>
          <cell r="L13">
            <v>1000</v>
          </cell>
        </row>
        <row r="14">
          <cell r="J14">
            <v>100.001</v>
          </cell>
          <cell r="K14">
            <v>110</v>
          </cell>
          <cell r="L14">
            <v>1001</v>
          </cell>
        </row>
        <row r="15">
          <cell r="J15">
            <v>110.001</v>
          </cell>
          <cell r="K15">
            <v>125</v>
          </cell>
          <cell r="L15">
            <v>1002</v>
          </cell>
        </row>
        <row r="16">
          <cell r="J16">
            <v>125.001</v>
          </cell>
          <cell r="K16" t="str">
            <v>SHW</v>
          </cell>
          <cell r="L16">
            <v>1003</v>
          </cell>
        </row>
        <row r="17">
          <cell r="J17">
            <v>1000</v>
          </cell>
          <cell r="L17">
            <v>1004</v>
          </cell>
        </row>
        <row r="18">
          <cell r="J18">
            <v>1001</v>
          </cell>
          <cell r="L18">
            <v>1005</v>
          </cell>
        </row>
        <row r="19">
          <cell r="J19">
            <v>1002</v>
          </cell>
          <cell r="L19">
            <v>1006</v>
          </cell>
        </row>
        <row r="20">
          <cell r="J20">
            <v>1003</v>
          </cell>
          <cell r="L20">
            <v>1007</v>
          </cell>
        </row>
        <row r="21">
          <cell r="J21">
            <v>1004</v>
          </cell>
          <cell r="L21">
            <v>1008</v>
          </cell>
        </row>
        <row r="22">
          <cell r="J22">
            <v>1005</v>
          </cell>
          <cell r="L22">
            <v>1009</v>
          </cell>
        </row>
        <row r="23">
          <cell r="J23">
            <v>1006</v>
          </cell>
          <cell r="L23">
            <v>1010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5"/>
  <sheetViews>
    <sheetView tabSelected="1" topLeftCell="A75" workbookViewId="0">
      <selection activeCell="A90" sqref="A90:AC125"/>
    </sheetView>
  </sheetViews>
  <sheetFormatPr defaultRowHeight="15"/>
  <cols>
    <col min="1" max="1" width="3.28515625" customWidth="1"/>
    <col min="2" max="2" width="25.28515625" customWidth="1"/>
    <col min="6" max="6" width="9" customWidth="1"/>
    <col min="7" max="7" width="0.140625" hidden="1" customWidth="1"/>
    <col min="8" max="21" width="9.140625" hidden="1" customWidth="1"/>
    <col min="25" max="25" width="0.28515625" customWidth="1"/>
    <col min="26" max="26" width="9.140625" hidden="1" customWidth="1"/>
    <col min="30" max="30" width="0.140625" customWidth="1"/>
  </cols>
  <sheetData>
    <row r="1" spans="1:30" ht="15.75" thickBot="1"/>
    <row r="2" spans="1:30" ht="33" customHeight="1" thickBot="1">
      <c r="A2" s="1" t="s">
        <v>0</v>
      </c>
      <c r="B2" s="2" t="s">
        <v>1</v>
      </c>
      <c r="C2" s="3" t="s">
        <v>2</v>
      </c>
      <c r="D2" s="4" t="s">
        <v>3</v>
      </c>
      <c r="E2" s="4" t="e">
        <f>[1]Setup!#REF!</f>
        <v>#REF!</v>
      </c>
      <c r="F2" s="4" t="e">
        <f>IF(E2="BWt (Kg)","WtCls (Kg)","WtCls (Lb)")</f>
        <v>#REF!</v>
      </c>
      <c r="G2" s="5">
        <f>[1]Setup!J24</f>
        <v>0</v>
      </c>
      <c r="H2" s="4" t="s">
        <v>4</v>
      </c>
      <c r="I2" s="3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4" t="s">
        <v>10</v>
      </c>
      <c r="O2" s="7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4" t="s">
        <v>16</v>
      </c>
      <c r="U2" s="4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8" t="s">
        <v>22</v>
      </c>
      <c r="AB2" s="4" t="s">
        <v>23</v>
      </c>
      <c r="AC2" s="4" t="s">
        <v>24</v>
      </c>
      <c r="AD2" s="4" t="s">
        <v>25</v>
      </c>
    </row>
    <row r="3" spans="1:30">
      <c r="A3" s="9"/>
      <c r="B3" s="10"/>
      <c r="C3" s="9"/>
      <c r="D3" s="9"/>
      <c r="E3" s="9"/>
      <c r="F3" s="11" t="str">
        <f>IF(OR(D3="",E3=""),"",IF(LEFT(D3,1)="M",VLOOKUP(E3,[1]Setup!$J$9:$K$23,2,TRUE),VLOOKUP(E3,[1]Setup!$L$9:$M$23,2,TRUE)))</f>
        <v/>
      </c>
      <c r="G3" s="11">
        <f>IF(E3="",0,VLOOKUP(AJ3,[1]DATA!$L$2:$N$1910,IF(LEFT(D3,1)="F",3,2)))</f>
        <v>0</v>
      </c>
      <c r="H3" s="9"/>
      <c r="I3" s="9"/>
      <c r="J3" s="12"/>
      <c r="K3" s="12"/>
      <c r="L3" s="12"/>
      <c r="M3" s="12"/>
      <c r="N3" s="13">
        <f>IF(MAX(CI3:CK3)&gt;0,MAX(ABS(J3)*CI3,ABS(K3)*CJ3,CK3*ABS(L3)),0)</f>
        <v>0</v>
      </c>
      <c r="O3" s="14"/>
      <c r="P3" s="12"/>
      <c r="Q3" s="12"/>
      <c r="R3" s="12"/>
      <c r="S3" s="12"/>
      <c r="T3" s="13">
        <f>IF(MAX(CO3:CQ3)&gt;0,MAX(ABS(P3)*CO3,ABS(Q3)*CP3,CQ3*ABS(R3)),0)</f>
        <v>0</v>
      </c>
      <c r="U3" s="15">
        <f t="shared" ref="U3:U26" si="0">IF(OR(N3=0,T3=0),0,N3+T3)</f>
        <v>0</v>
      </c>
      <c r="V3" s="12"/>
      <c r="W3" s="12"/>
      <c r="X3" s="12"/>
      <c r="Y3" s="12"/>
      <c r="Z3" s="13">
        <f>IF(MAX(CU3:CW3)&gt;0,MAX(ABS(V3)*CU3,ABS(W3)*CV3,CW3*ABS(X3)),0)</f>
        <v>0</v>
      </c>
      <c r="AA3" s="15">
        <f ca="1">AH3*IF($AB$8="PL Total",AK3,IF($AB$8="Push Pull Total",AL3,IF($AB$8="Best Squat",N3,IF($AB$8="Best Bench",T3,Z3))))</f>
        <v>0</v>
      </c>
      <c r="AB3" s="16">
        <f t="shared" ref="AB3:AB26" ca="1" si="1">IF(OR(E3="",AA3=0),0,AA3*G3)</f>
        <v>0</v>
      </c>
      <c r="AC3" s="16">
        <f ca="1">IF(OR(AA3=0,C3="",AND(C3&lt;40,C3&gt;22)),0,VLOOKUP($D3,[1]DATA!$A$2:$B$53,2,TRUE)*AB3)</f>
        <v>0</v>
      </c>
      <c r="AD3" s="17" t="str">
        <f ca="1">IF(D3="","",OFFSET([1]Setup!$Q$1,MATCH(D3,[1]Setup!N$1:N$65536,0)-1,0))</f>
        <v/>
      </c>
    </row>
    <row r="4" spans="1:30">
      <c r="A4" s="9" t="s">
        <v>43</v>
      </c>
      <c r="B4" s="10" t="s">
        <v>54</v>
      </c>
      <c r="C4" s="9">
        <v>63</v>
      </c>
      <c r="D4" s="9" t="s">
        <v>30</v>
      </c>
      <c r="E4" s="9">
        <v>88.4</v>
      </c>
      <c r="F4" s="11">
        <f>IF(OR(D4="",E4=""),"",IF(LEFT(D4,1)="M",VLOOKUP(E4,[1]Setup!$J$9:$K$23,2,TRUE),VLOOKUP(E4,[1]Setup!$L$9:$M$23,2,TRUE)))</f>
        <v>90</v>
      </c>
      <c r="G4" s="11" t="e">
        <f>IF(E4="",0,VLOOKUP(AJ4,[1]DATA!$L$2:$N$1910,IF(LEFT(D4,1)="F",3,2)))</f>
        <v>#N/A</v>
      </c>
      <c r="H4" s="9"/>
      <c r="I4" s="9"/>
      <c r="J4" s="12"/>
      <c r="K4" s="12"/>
      <c r="L4" s="12"/>
      <c r="M4" s="12"/>
      <c r="N4" s="13">
        <f>IF(MAX(CI4:CK4)&gt;0,MAX(ABS(J4)*CI4,ABS(K4)*CJ4,CK4*ABS(L4)),0)</f>
        <v>0</v>
      </c>
      <c r="O4" s="14"/>
      <c r="P4" s="12"/>
      <c r="Q4" s="12"/>
      <c r="R4" s="12"/>
      <c r="S4" s="12"/>
      <c r="T4" s="13">
        <f>IF(MAX(CO4:CQ4)&gt;0,MAX(ABS(P4)*CO4,ABS(Q4)*CP4,CQ4*ABS(R4)),0)</f>
        <v>0</v>
      </c>
      <c r="U4" s="15">
        <f>IF(OR(N4=0,T4=0),0,N4+T4)</f>
        <v>0</v>
      </c>
      <c r="V4" s="18">
        <v>220</v>
      </c>
      <c r="W4" s="18">
        <v>235</v>
      </c>
      <c r="X4" s="18">
        <v>245</v>
      </c>
      <c r="Y4" s="12"/>
      <c r="Z4" s="13">
        <f>IF(MAX(CU4:CW4)&gt;0,MAX(ABS(V4)*CU4,ABS(W4)*CV4,CW4*ABS(X4)),0)</f>
        <v>0</v>
      </c>
      <c r="AA4" s="15">
        <f ca="1">AH4*IF($AB$8="PL Total",AK4,IF($AB$8="Push Pull Total",AL4,IF($AB$8="Best Squat",N4,IF($AB$8="Best Bench",T4,Z4))))</f>
        <v>245</v>
      </c>
      <c r="AB4" s="16">
        <f ca="1">IF(OR(E4="",AA4=0),0,AA4*G4)</f>
        <v>151.43449999999999</v>
      </c>
      <c r="AC4" s="16">
        <f ca="1">IF(OR(AA4=0,C4="",AND(C4&lt;40,C4&gt;22)),0,VLOOKUP($D4,[1]DATA!$A$2:$B$53,2,TRUE)*AB4)</f>
        <v>215.1884245</v>
      </c>
      <c r="AD4" s="17" t="e">
        <f ca="1">IF(D4="","",OFFSET([1]Setup!$Q$1,MATCH(D4,[1]Setup!N$1:N$65536,0)-1,0))</f>
        <v>#N/A</v>
      </c>
    </row>
    <row r="5" spans="1:30">
      <c r="A5" s="9" t="s">
        <v>43</v>
      </c>
      <c r="B5" s="10" t="s">
        <v>51</v>
      </c>
      <c r="C5" s="9">
        <v>67</v>
      </c>
      <c r="D5" s="9" t="s">
        <v>30</v>
      </c>
      <c r="E5" s="9">
        <v>79.7</v>
      </c>
      <c r="F5" s="11">
        <f>IF(OR(D5="",E5=""),"",IF(LEFT(D5,1)="M",VLOOKUP(E5,[1]Setup!$J$9:$K$23,2,TRUE),VLOOKUP(E5,[1]Setup!$L$9:$M$23,2,TRUE)))</f>
        <v>80</v>
      </c>
      <c r="G5" s="11" t="e">
        <f>IF(E5="",0,VLOOKUP(AJ5,[1]DATA!$L$2:$N$1910,IF(LEFT(D5,1)="F",3,2)))</f>
        <v>#N/A</v>
      </c>
      <c r="H5" s="9"/>
      <c r="I5" s="9"/>
      <c r="J5" s="12"/>
      <c r="K5" s="12"/>
      <c r="L5" s="12"/>
      <c r="M5" s="12"/>
      <c r="N5" s="13">
        <f>IF(MAX(CI5:CK5)&gt;0,MAX(ABS(J5)*CI5,ABS(K5)*CJ5,CK5*ABS(L5)),0)</f>
        <v>0</v>
      </c>
      <c r="O5" s="14"/>
      <c r="P5" s="12"/>
      <c r="Q5" s="12"/>
      <c r="R5" s="12"/>
      <c r="S5" s="12"/>
      <c r="T5" s="13">
        <f>IF(MAX(CO5:CQ5)&gt;0,MAX(ABS(P5)*CO5,ABS(Q5)*CP5,CQ5*ABS(R5)),0)</f>
        <v>0</v>
      </c>
      <c r="U5" s="15">
        <f>IF(OR(N5=0,T5=0),0,N5+T5)</f>
        <v>0</v>
      </c>
      <c r="V5" s="18">
        <v>195</v>
      </c>
      <c r="W5" s="18">
        <v>205</v>
      </c>
      <c r="X5" s="12">
        <v>-210</v>
      </c>
      <c r="Y5" s="12"/>
      <c r="Z5" s="13">
        <f>IF(MAX(CU5:CW5)&gt;0,MAX(ABS(V5)*CU5,ABS(W5)*CV5,CW5*ABS(X5)),0)</f>
        <v>0</v>
      </c>
      <c r="AA5" s="15">
        <f ca="1">AH5*IF($AB$8="PL Total",AK5,IF($AB$8="Push Pull Total",AL5,IF($AB$8="Best Squat",N5,IF($AB$8="Best Bench",T5,Z5))))</f>
        <v>205</v>
      </c>
      <c r="AB5" s="16">
        <f ca="1">IF(OR(E5="",AA5=0),0,AA5*G5)</f>
        <v>135.19749999999999</v>
      </c>
      <c r="AC5" s="16">
        <f ca="1">IF(OR(AA5=0,C5="",AND(C5&lt;40,C5&gt;22)),0,VLOOKUP($D5,[1]DATA!$A$2:$B$53,2,TRUE)*AB5)</f>
        <v>208.60974249999998</v>
      </c>
      <c r="AD5" s="17" t="e">
        <f ca="1">IF(D5="","",OFFSET([1]Setup!$Q$1,MATCH(D5,[1]Setup!N$1:N$65536,0)-1,0))</f>
        <v>#N/A</v>
      </c>
    </row>
    <row r="6" spans="1:30">
      <c r="A6" s="9" t="s">
        <v>26</v>
      </c>
      <c r="B6" s="10" t="s">
        <v>41</v>
      </c>
      <c r="C6" s="9">
        <v>40</v>
      </c>
      <c r="D6" s="9" t="s">
        <v>32</v>
      </c>
      <c r="E6" s="9">
        <v>135.19999999999999</v>
      </c>
      <c r="F6" s="11" t="str">
        <f>IF(OR(D6="",E6=""),"",IF(LEFT(D6,1)="M",VLOOKUP(E6,[1]Setup!$J$9:$K$23,2,TRUE),VLOOKUP(E6,[1]Setup!$L$9:$M$23,2,TRUE)))</f>
        <v>SHW</v>
      </c>
      <c r="G6" s="11" t="e">
        <f>IF(E6="",0,VLOOKUP(AJ6,[1]DATA!$L$2:$N$1910,IF(LEFT(D6,1)="F",3,2)))</f>
        <v>#N/A</v>
      </c>
      <c r="H6" s="9"/>
      <c r="I6" s="9"/>
      <c r="J6" s="12"/>
      <c r="K6" s="12"/>
      <c r="L6" s="12"/>
      <c r="M6" s="12"/>
      <c r="N6" s="13">
        <f>IF(MAX(CI6:CK6)&gt;0,MAX(ABS(J6)*CI6,ABS(K6)*CJ6,CK6*ABS(L6)),0)</f>
        <v>0</v>
      </c>
      <c r="O6" s="14"/>
      <c r="P6" s="12"/>
      <c r="Q6" s="12"/>
      <c r="R6" s="12"/>
      <c r="S6" s="12"/>
      <c r="T6" s="13">
        <f>IF(MAX(CO6:CQ6)&gt;0,MAX(ABS(P6)*CO6,ABS(Q6)*CP6,CQ6*ABS(R6)),0)</f>
        <v>0</v>
      </c>
      <c r="U6" s="15">
        <f>IF(OR(N6=0,T6=0),0,N6+T6)</f>
        <v>0</v>
      </c>
      <c r="V6" s="18">
        <v>290</v>
      </c>
      <c r="W6" s="18">
        <v>320</v>
      </c>
      <c r="X6" s="18">
        <v>340</v>
      </c>
      <c r="Y6" s="12"/>
      <c r="Z6" s="13">
        <f>IF(MAX(CU6:CW6)&gt;0,MAX(ABS(V6)*CU6,ABS(W6)*CV6,CW6*ABS(X6)),0)</f>
        <v>0</v>
      </c>
      <c r="AA6" s="15">
        <f ca="1">AH6*IF($AB$8="PL Total",AK6,IF($AB$8="Push Pull Total",AL6,IF($AB$8="Best Squat",N6,IF($AB$8="Best Bench",T6,Z6))))</f>
        <v>340</v>
      </c>
      <c r="AB6" s="16">
        <f ca="1">IF(OR(E6="",AA6=0),0,AA6*G6)</f>
        <v>182.00200000000001</v>
      </c>
      <c r="AC6" s="16">
        <f ca="1">IF(OR(AA6=0,C6="",AND(C6&lt;40,C6&gt;22)),0,VLOOKUP($D6,[1]DATA!$A$2:$B$53,2,TRUE)*AB6)</f>
        <v>182.00200000000001</v>
      </c>
      <c r="AD6" s="17" t="e">
        <f ca="1">IF(D6="","",OFFSET([1]Setup!$Q$1,MATCH(D6,[1]Setup!N$1:N$65536,0)-1,0))</f>
        <v>#N/A</v>
      </c>
    </row>
    <row r="7" spans="1:30">
      <c r="A7" s="9" t="s">
        <v>26</v>
      </c>
      <c r="B7" s="10" t="s">
        <v>39</v>
      </c>
      <c r="C7" s="9">
        <v>41</v>
      </c>
      <c r="D7" s="9" t="s">
        <v>32</v>
      </c>
      <c r="E7" s="9">
        <v>107.5</v>
      </c>
      <c r="F7" s="11">
        <f>IF(OR(D7="",E7=""),"",IF(LEFT(D7,1)="M",VLOOKUP(E7,[1]Setup!$J$9:$K$23,2,TRUE),VLOOKUP(E7,[1]Setup!$L$9:$M$23,2,TRUE)))</f>
        <v>110</v>
      </c>
      <c r="G7" s="11" t="e">
        <f>IF(E7="",0,VLOOKUP(AJ7,[1]DATA!$L$2:$N$1910,IF(LEFT(D7,1)="F",3,2)))</f>
        <v>#N/A</v>
      </c>
      <c r="H7" s="9"/>
      <c r="I7" s="9"/>
      <c r="J7" s="12"/>
      <c r="K7" s="12"/>
      <c r="L7" s="12"/>
      <c r="M7" s="12"/>
      <c r="N7" s="13">
        <f>IF(MAX(CI7:CK7)&gt;0,MAX(ABS(J7)*CI7,ABS(K7)*CJ7,CK7*ABS(L7)),0)</f>
        <v>0</v>
      </c>
      <c r="O7" s="14"/>
      <c r="P7" s="12"/>
      <c r="Q7" s="12"/>
      <c r="R7" s="12"/>
      <c r="S7" s="12"/>
      <c r="T7" s="13">
        <f>IF(MAX(CO7:CQ7)&gt;0,MAX(ABS(P7)*CO7,ABS(Q7)*CP7,CQ7*ABS(R7)),0)</f>
        <v>0</v>
      </c>
      <c r="U7" s="15">
        <f>IF(OR(N7=0,T7=0),0,N7+T7)</f>
        <v>0</v>
      </c>
      <c r="V7" s="18">
        <v>280</v>
      </c>
      <c r="W7" s="18">
        <v>300</v>
      </c>
      <c r="X7" s="18">
        <v>310</v>
      </c>
      <c r="Y7" s="12"/>
      <c r="Z7" s="13">
        <f>IF(MAX(CU7:CW7)&gt;0,MAX(ABS(V7)*CU7,ABS(W7)*CV7,CW7*ABS(X7)),0)</f>
        <v>0</v>
      </c>
      <c r="AA7" s="15">
        <f ca="1">AH7*IF($AB$8="PL Total",AK7,IF($AB$8="Push Pull Total",AL7,IF($AB$8="Best Squat",N7,IF($AB$8="Best Bench",T7,Z7))))</f>
        <v>310</v>
      </c>
      <c r="AB7" s="16">
        <f ca="1">IF(OR(E7="",AA7=0),0,AA7*G7)</f>
        <v>175.553</v>
      </c>
      <c r="AC7" s="16">
        <f ca="1">IF(OR(AA7=0,C7="",AND(C7&lt;40,C7&gt;22)),0,VLOOKUP($D7,[1]DATA!$A$2:$B$53,2,TRUE)*AB7)</f>
        <v>177.30852999999999</v>
      </c>
      <c r="AD7" s="17" t="e">
        <f ca="1">IF(D7="","",OFFSET([1]Setup!$Q$1,MATCH(D7,[1]Setup!N$1:N$65536,0)-1,0))</f>
        <v>#N/A</v>
      </c>
    </row>
    <row r="8" spans="1:30">
      <c r="A8" s="9" t="s">
        <v>26</v>
      </c>
      <c r="B8" s="10" t="s">
        <v>42</v>
      </c>
      <c r="C8" s="9">
        <v>40</v>
      </c>
      <c r="D8" s="9" t="s">
        <v>32</v>
      </c>
      <c r="E8" s="9">
        <v>97.8</v>
      </c>
      <c r="F8" s="11">
        <f>IF(OR(D8="",E8=""),"",IF(LEFT(D8,1)="M",VLOOKUP(E8,[1]Setup!$J$9:$K$23,2,TRUE),VLOOKUP(E8,[1]Setup!$L$9:$M$23,2,TRUE)))</f>
        <v>100</v>
      </c>
      <c r="G8" s="11" t="e">
        <f>IF(E8="",0,VLOOKUP(AJ8,[1]DATA!$L$2:$N$1910,IF(LEFT(D8,1)="F",3,2)))</f>
        <v>#N/A</v>
      </c>
      <c r="H8" s="9"/>
      <c r="I8" s="9"/>
      <c r="J8" s="12"/>
      <c r="K8" s="12"/>
      <c r="L8" s="12"/>
      <c r="M8" s="12"/>
      <c r="N8" s="13">
        <f>IF(MAX(CI8:CK8)&gt;0,MAX(ABS(J8)*CI8,ABS(K8)*CJ8,CK8*ABS(L8)),0)</f>
        <v>0</v>
      </c>
      <c r="O8" s="14"/>
      <c r="P8" s="12"/>
      <c r="Q8" s="12"/>
      <c r="R8" s="12"/>
      <c r="S8" s="12"/>
      <c r="T8" s="13">
        <f>IF(MAX(CO8:CQ8)&gt;0,MAX(ABS(P8)*CO8,ABS(Q8)*CP8,CQ8*ABS(R8)),0)</f>
        <v>0</v>
      </c>
      <c r="U8" s="15">
        <f>IF(OR(N8=0,T8=0),0,N8+T8)</f>
        <v>0</v>
      </c>
      <c r="V8" s="18">
        <v>300</v>
      </c>
      <c r="W8" s="18">
        <v>-310</v>
      </c>
      <c r="X8" s="12"/>
      <c r="Y8" s="12"/>
      <c r="Z8" s="13">
        <f>IF(MAX(CU8:CW8)&gt;0,MAX(ABS(V8)*CU8,ABS(W8)*CV8,CW8*ABS(X8)),0)</f>
        <v>0</v>
      </c>
      <c r="AA8" s="15">
        <f ca="1">AH8*IF($AB$8="PL Total",AK8,IF($AB$8="Push Pull Total",AL8,IF($AB$8="Best Squat",N8,IF($AB$8="Best Bench",T8,Z8))))</f>
        <v>300</v>
      </c>
      <c r="AB8" s="16">
        <f ca="1">IF(OR(E8="",AA8=0),0,AA8*G8)</f>
        <v>176.08499999999998</v>
      </c>
      <c r="AC8" s="16">
        <f ca="1">IF(OR(AA8=0,C8="",AND(C8&lt;40,C8&gt;22)),0,VLOOKUP($D8,[1]DATA!$A$2:$B$53,2,TRUE)*AB8)</f>
        <v>176.08499999999998</v>
      </c>
      <c r="AD8" s="17" t="e">
        <f ca="1">IF(D8="","",OFFSET([1]Setup!$Q$1,MATCH(D8,[1]Setup!N$1:N$65536,0)-1,0))</f>
        <v>#N/A</v>
      </c>
    </row>
    <row r="9" spans="1:30">
      <c r="A9" s="9" t="s">
        <v>26</v>
      </c>
      <c r="B9" s="10" t="s">
        <v>38</v>
      </c>
      <c r="C9" s="9">
        <v>47</v>
      </c>
      <c r="D9" s="9" t="s">
        <v>32</v>
      </c>
      <c r="E9" s="9">
        <v>111.9</v>
      </c>
      <c r="F9" s="11" t="str">
        <f>IF(OR(D9="",E9=""),"",IF(LEFT(D9,1)="M",VLOOKUP(E9,[1]Setup!$J$9:$K$23,2,TRUE),VLOOKUP(E9,[1]Setup!$L$9:$M$23,2,TRUE)))</f>
        <v>SHW</v>
      </c>
      <c r="G9" s="11" t="e">
        <f>IF(E9="",0,VLOOKUP(AJ9,[1]DATA!$L$2:$N$1910,IF(LEFT(D9,1)="F",3,2)))</f>
        <v>#N/A</v>
      </c>
      <c r="H9" s="9"/>
      <c r="I9" s="9"/>
      <c r="J9" s="12"/>
      <c r="K9" s="12"/>
      <c r="L9" s="12"/>
      <c r="M9" s="12"/>
      <c r="N9" s="13">
        <f>IF(MAX(CI9:CK9)&gt;0,MAX(ABS(J9)*CI9,ABS(K9)*CJ9,CK9*ABS(L9)),0)</f>
        <v>0</v>
      </c>
      <c r="O9" s="14"/>
      <c r="P9" s="12"/>
      <c r="Q9" s="12"/>
      <c r="R9" s="12"/>
      <c r="S9" s="12"/>
      <c r="T9" s="13">
        <f>IF(MAX(CO9:CQ9)&gt;0,MAX(ABS(P9)*CO9,ABS(Q9)*CP9,CQ9*ABS(R9)),0)</f>
        <v>0</v>
      </c>
      <c r="U9" s="15">
        <f>IF(OR(N9=0,T9=0),0,N9+T9)</f>
        <v>0</v>
      </c>
      <c r="V9" s="18">
        <v>270</v>
      </c>
      <c r="W9" s="18">
        <v>280</v>
      </c>
      <c r="X9" s="18">
        <v>285</v>
      </c>
      <c r="Y9" s="12"/>
      <c r="Z9" s="13">
        <f>IF(MAX(CU9:CW9)&gt;0,MAX(ABS(V9)*CU9,ABS(W9)*CV9,CW9*ABS(X9)),0)</f>
        <v>0</v>
      </c>
      <c r="AA9" s="15">
        <f ca="1">AH9*IF($AB$8="PL Total",AK9,IF($AB$8="Push Pull Total",AL9,IF($AB$8="Best Squat",N9,IF($AB$8="Best Bench",T9,Z9))))</f>
        <v>285</v>
      </c>
      <c r="AB9" s="16">
        <f ca="1">IF(OR(E9="",AA9=0),0,AA9*G9)</f>
        <v>159.72825</v>
      </c>
      <c r="AC9" s="16">
        <f ca="1">IF(OR(AA9=0,C9="",AND(C9&lt;40,C9&gt;22)),0,VLOOKUP($D9,[1]DATA!$A$2:$B$53,2,TRUE)*AB9)</f>
        <v>172.82596650000002</v>
      </c>
      <c r="AD9" s="17" t="e">
        <f ca="1">IF(D9="","",OFFSET([1]Setup!$Q$1,MATCH(D9,[1]Setup!N$1:N$65536,0)-1,0))</f>
        <v>#N/A</v>
      </c>
    </row>
    <row r="10" spans="1:30">
      <c r="A10" s="9" t="s">
        <v>43</v>
      </c>
      <c r="B10" s="10" t="s">
        <v>46</v>
      </c>
      <c r="C10" s="9">
        <v>72</v>
      </c>
      <c r="D10" s="9" t="s">
        <v>47</v>
      </c>
      <c r="E10" s="9">
        <v>90</v>
      </c>
      <c r="F10" s="11">
        <f>IF(OR(D10="",E10=""),"",IF(LEFT(D10,1)="M",VLOOKUP(E10,[1]Setup!$J$9:$K$23,2,TRUE),VLOOKUP(E10,[1]Setup!$L$9:$M$23,2,TRUE)))</f>
        <v>90</v>
      </c>
      <c r="G10" s="11" t="e">
        <f>IF(E10="",0,VLOOKUP(AJ10,[1]DATA!$L$2:$N$1910,IF(LEFT(D10,1)="F",3,2)))</f>
        <v>#N/A</v>
      </c>
      <c r="H10" s="9"/>
      <c r="I10" s="9"/>
      <c r="J10" s="12"/>
      <c r="K10" s="12"/>
      <c r="L10" s="12"/>
      <c r="M10" s="12"/>
      <c r="N10" s="13">
        <f>IF(MAX(CI10:CK10)&gt;0,MAX(ABS(J10)*CI10,ABS(K10)*CJ10,CK10*ABS(L10)),0)</f>
        <v>0</v>
      </c>
      <c r="O10" s="14"/>
      <c r="P10" s="12"/>
      <c r="Q10" s="12"/>
      <c r="R10" s="12"/>
      <c r="S10" s="12"/>
      <c r="T10" s="13">
        <f>IF(MAX(CO10:CQ10)&gt;0,MAX(ABS(P10)*CO10,ABS(Q10)*CP10,CQ10*ABS(R10)),0)</f>
        <v>0</v>
      </c>
      <c r="U10" s="15">
        <f>IF(OR(N10=0,T10=0),0,N10+T10)</f>
        <v>0</v>
      </c>
      <c r="V10" s="18">
        <v>150</v>
      </c>
      <c r="W10" s="18">
        <v>160</v>
      </c>
      <c r="X10" s="12"/>
      <c r="Y10" s="12"/>
      <c r="Z10" s="13">
        <f>IF(MAX(CU10:CW10)&gt;0,MAX(ABS(V10)*CU10,ABS(W10)*CV10,CW10*ABS(X10)),0)</f>
        <v>0</v>
      </c>
      <c r="AA10" s="15">
        <f ca="1">AH10*IF($AB$8="PL Total",AK10,IF($AB$8="Push Pull Total",AL10,IF($AB$8="Best Squat",N10,IF($AB$8="Best Bench",T10,Z10))))</f>
        <v>160</v>
      </c>
      <c r="AB10" s="16">
        <f ca="1">IF(OR(E10="",AA10=0),0,AA10*G10)</f>
        <v>97.896000000000001</v>
      </c>
      <c r="AC10" s="16">
        <f ca="1">IF(OR(AA10=0,C10="",AND(C10&lt;40,C10&gt;22)),0,VLOOKUP($D10,[1]DATA!$A$2:$B$53,2,TRUE)*AB10)</f>
        <v>168.185328</v>
      </c>
      <c r="AD10" s="17" t="e">
        <f ca="1">IF(D10="","",OFFSET([1]Setup!$Q$1,MATCH(D10,[1]Setup!N$1:N$65536,0)-1,0))</f>
        <v>#N/A</v>
      </c>
    </row>
    <row r="11" spans="1:30">
      <c r="A11" s="9" t="s">
        <v>26</v>
      </c>
      <c r="B11" s="10" t="s">
        <v>40</v>
      </c>
      <c r="C11" s="9">
        <v>40</v>
      </c>
      <c r="D11" s="9" t="s">
        <v>32</v>
      </c>
      <c r="E11" s="9">
        <v>112.5</v>
      </c>
      <c r="F11" s="11" t="str">
        <f>IF(OR(D11="",E11=""),"",IF(LEFT(D11,1)="M",VLOOKUP(E11,[1]Setup!$J$9:$K$23,2,TRUE),VLOOKUP(E11,[1]Setup!$L$9:$M$23,2,TRUE)))</f>
        <v>SHW</v>
      </c>
      <c r="G11" s="11" t="e">
        <f>IF(E11="",0,VLOOKUP(AJ11,[1]DATA!$L$2:$N$1910,IF(LEFT(D11,1)="F",3,2)))</f>
        <v>#N/A</v>
      </c>
      <c r="H11" s="9"/>
      <c r="I11" s="9"/>
      <c r="J11" s="12"/>
      <c r="K11" s="12"/>
      <c r="L11" s="12"/>
      <c r="M11" s="12"/>
      <c r="N11" s="13">
        <f>IF(MAX(CI11:CK11)&gt;0,MAX(ABS(J11)*CI11,ABS(K11)*CJ11,CK11*ABS(L11)),0)</f>
        <v>0</v>
      </c>
      <c r="O11" s="14"/>
      <c r="P11" s="12"/>
      <c r="Q11" s="12"/>
      <c r="R11" s="12"/>
      <c r="S11" s="12"/>
      <c r="T11" s="13">
        <f>IF(MAX(CO11:CQ11)&gt;0,MAX(ABS(P11)*CO11,ABS(Q11)*CP11,CQ11*ABS(R11)),0)</f>
        <v>0</v>
      </c>
      <c r="U11" s="15">
        <f>IF(OR(N11=0,T11=0),0,N11+T11)</f>
        <v>0</v>
      </c>
      <c r="V11" s="18">
        <v>267.5</v>
      </c>
      <c r="W11" s="18">
        <v>300</v>
      </c>
      <c r="X11" s="12">
        <v>-312.5</v>
      </c>
      <c r="Y11" s="12"/>
      <c r="Z11" s="13">
        <f>IF(MAX(CU11:CW11)&gt;0,MAX(ABS(V11)*CU11,ABS(W11)*CV11,CW11*ABS(X11)),0)</f>
        <v>0</v>
      </c>
      <c r="AA11" s="15">
        <f ca="1">AH11*IF($AB$8="PL Total",AK11,IF($AB$8="Push Pull Total",AL11,IF($AB$8="Best Squat",N11,IF($AB$8="Best Bench",T11,Z11))))</f>
        <v>300</v>
      </c>
      <c r="AB11" s="16">
        <f ca="1">IF(OR(E11="",AA11=0),0,AA11*G11)</f>
        <v>167.745</v>
      </c>
      <c r="AC11" s="16">
        <f ca="1">IF(OR(AA11=0,C11="",AND(C11&lt;40,C11&gt;22)),0,VLOOKUP($D11,[1]DATA!$A$2:$B$53,2,TRUE)*AB11)</f>
        <v>167.745</v>
      </c>
      <c r="AD11" s="17" t="e">
        <f ca="1">IF(D11="","",OFFSET([1]Setup!$Q$1,MATCH(D11,[1]Setup!N$1:N$65536,0)-1,0))</f>
        <v>#N/A</v>
      </c>
    </row>
    <row r="12" spans="1:30">
      <c r="A12" s="9" t="s">
        <v>43</v>
      </c>
      <c r="B12" s="10" t="s">
        <v>53</v>
      </c>
      <c r="C12" s="9">
        <v>47</v>
      </c>
      <c r="D12" s="9" t="s">
        <v>32</v>
      </c>
      <c r="E12" s="9">
        <v>83.7</v>
      </c>
      <c r="F12" s="11">
        <f>IF(OR(D12="",E12=""),"",IF(LEFT(D12,1)="M",VLOOKUP(E12,[1]Setup!$J$9:$K$23,2,TRUE),VLOOKUP(E12,[1]Setup!$L$9:$M$23,2,TRUE)))</f>
        <v>90</v>
      </c>
      <c r="G12" s="11" t="e">
        <f>IF(E12="",0,VLOOKUP(AJ12,[1]DATA!$L$2:$N$1910,IF(LEFT(D12,1)="F",3,2)))</f>
        <v>#N/A</v>
      </c>
      <c r="H12" s="9"/>
      <c r="I12" s="9"/>
      <c r="J12" s="12"/>
      <c r="K12" s="12"/>
      <c r="L12" s="12"/>
      <c r="M12" s="12"/>
      <c r="N12" s="13">
        <f>IF(MAX(CI12:CK12)&gt;0,MAX(ABS(J12)*CI12,ABS(K12)*CJ12,CK12*ABS(L12)),0)</f>
        <v>0</v>
      </c>
      <c r="O12" s="14"/>
      <c r="P12" s="12"/>
      <c r="Q12" s="12"/>
      <c r="R12" s="12"/>
      <c r="S12" s="12"/>
      <c r="T12" s="13">
        <f>IF(MAX(CO12:CQ12)&gt;0,MAX(ABS(P12)*CO12,ABS(Q12)*CP12,CQ12*ABS(R12)),0)</f>
        <v>0</v>
      </c>
      <c r="U12" s="15">
        <f>IF(OR(N12=0,T12=0),0,N12+T12)</f>
        <v>0</v>
      </c>
      <c r="V12" s="18">
        <v>210</v>
      </c>
      <c r="W12" s="18">
        <v>230</v>
      </c>
      <c r="X12" s="18">
        <v>240</v>
      </c>
      <c r="Y12" s="12"/>
      <c r="Z12" s="13">
        <f>IF(MAX(CU12:CW12)&gt;0,MAX(ABS(V12)*CU12,ABS(W12)*CV12,CW12*ABS(X12)),0)</f>
        <v>0</v>
      </c>
      <c r="AA12" s="15">
        <f ca="1">AH12*IF($AB$8="PL Total",AK12,IF($AB$8="Push Pull Total",AL12,IF($AB$8="Best Squat",N12,IF($AB$8="Best Bench",T12,Z12))))</f>
        <v>240</v>
      </c>
      <c r="AB12" s="16">
        <f ca="1">IF(OR(E12="",AA12=0),0,AA12*G12)</f>
        <v>153.28800000000001</v>
      </c>
      <c r="AC12" s="16">
        <f ca="1">IF(OR(AA12=0,C12="",AND(C12&lt;40,C12&gt;22)),0,VLOOKUP($D12,[1]DATA!$A$2:$B$53,2,TRUE)*AB12)</f>
        <v>165.85761600000004</v>
      </c>
      <c r="AD12" s="17" t="e">
        <f ca="1">IF(D12="","",OFFSET([1]Setup!$Q$1,MATCH(D12,[1]Setup!N$1:N$65536,0)-1,0))</f>
        <v>#N/A</v>
      </c>
    </row>
    <row r="13" spans="1:30">
      <c r="A13" s="9" t="s">
        <v>26</v>
      </c>
      <c r="B13" s="10" t="s">
        <v>29</v>
      </c>
      <c r="C13" s="9">
        <v>62</v>
      </c>
      <c r="D13" s="9" t="s">
        <v>30</v>
      </c>
      <c r="E13" s="9">
        <v>115.8</v>
      </c>
      <c r="F13" s="11" t="str">
        <f>IF(OR(D13="",E13=""),"",IF(LEFT(D13,1)="M",VLOOKUP(E13,[1]Setup!$J$9:$K$23,2,TRUE),VLOOKUP(E13,[1]Setup!$L$9:$M$23,2,TRUE)))</f>
        <v>SHW</v>
      </c>
      <c r="G13" s="11" t="e">
        <f>IF(E13="",0,VLOOKUP(AJ13,[1]DATA!$L$2:$N$1910,IF(LEFT(D13,1)="F",3,2)))</f>
        <v>#N/A</v>
      </c>
      <c r="H13" s="9"/>
      <c r="I13" s="9"/>
      <c r="J13" s="12"/>
      <c r="K13" s="12"/>
      <c r="L13" s="12"/>
      <c r="M13" s="12"/>
      <c r="N13" s="13">
        <f>IF(MAX(CI13:CK13)&gt;0,MAX(ABS(J13)*CI13,ABS(K13)*CJ13,CK13*ABS(L13)),0)</f>
        <v>0</v>
      </c>
      <c r="O13" s="14"/>
      <c r="P13" s="12"/>
      <c r="Q13" s="12"/>
      <c r="R13" s="12"/>
      <c r="S13" s="12"/>
      <c r="T13" s="13">
        <f>IF(MAX(CO13:CQ13)&gt;0,MAX(ABS(P13)*CO13,ABS(Q13)*CP13,CQ13*ABS(R13)),0)</f>
        <v>0</v>
      </c>
      <c r="U13" s="15">
        <f>IF(OR(N13=0,T13=0),0,N13+T13)</f>
        <v>0</v>
      </c>
      <c r="V13" s="18">
        <v>200</v>
      </c>
      <c r="W13" s="18">
        <v>210</v>
      </c>
      <c r="X13" s="12">
        <v>-220</v>
      </c>
      <c r="Y13" s="12"/>
      <c r="Z13" s="13">
        <f>IF(MAX(CU13:CW13)&gt;0,MAX(ABS(V13)*CU13,ABS(W13)*CV13,CW13*ABS(X13)),0)</f>
        <v>0</v>
      </c>
      <c r="AA13" s="15">
        <f ca="1">AH13*IF($AB$8="PL Total",AK13,IF($AB$8="Push Pull Total",AL13,IF($AB$8="Best Squat",N13,IF($AB$8="Best Bench",T13,Z13))))</f>
        <v>210</v>
      </c>
      <c r="AB13" s="16">
        <f ca="1">IF(OR(E13="",AA13=0),0,AA13*G13)</f>
        <v>116.62350000000001</v>
      </c>
      <c r="AC13" s="16">
        <f ca="1">IF(OR(AA13=0,C13="",AND(C13&lt;40,C13&gt;22)),0,VLOOKUP($D13,[1]DATA!$A$2:$B$53,2,TRUE)*AB13)</f>
        <v>162.4565355</v>
      </c>
      <c r="AD13" s="17" t="e">
        <f ca="1">IF(D13="","",OFFSET([1]Setup!$Q$1,MATCH(D13,[1]Setup!N$1:N$65536,0)-1,0))</f>
        <v>#N/A</v>
      </c>
    </row>
    <row r="14" spans="1:30">
      <c r="A14" s="9" t="s">
        <v>26</v>
      </c>
      <c r="B14" s="10" t="s">
        <v>37</v>
      </c>
      <c r="C14" s="9">
        <v>40</v>
      </c>
      <c r="D14" s="9" t="s">
        <v>32</v>
      </c>
      <c r="E14" s="9">
        <v>111.9</v>
      </c>
      <c r="F14" s="11" t="str">
        <f>IF(OR(D14="",E14=""),"",IF(LEFT(D14,1)="M",VLOOKUP(E14,[1]Setup!$J$9:$K$23,2,TRUE),VLOOKUP(E14,[1]Setup!$L$9:$M$23,2,TRUE)))</f>
        <v>SHW</v>
      </c>
      <c r="G14" s="11" t="e">
        <f>IF(E14="",0,VLOOKUP(AJ14,[1]DATA!$L$2:$N$1910,IF(LEFT(D14,1)="F",3,2)))</f>
        <v>#N/A</v>
      </c>
      <c r="H14" s="9"/>
      <c r="I14" s="9"/>
      <c r="J14" s="12"/>
      <c r="K14" s="12"/>
      <c r="L14" s="12"/>
      <c r="M14" s="12"/>
      <c r="N14" s="13">
        <f>IF(MAX(CI14:CK14)&gt;0,MAX(ABS(J14)*CI14,ABS(K14)*CJ14,CK14*ABS(L14)),0)</f>
        <v>0</v>
      </c>
      <c r="O14" s="14"/>
      <c r="P14" s="12"/>
      <c r="Q14" s="12"/>
      <c r="R14" s="12"/>
      <c r="S14" s="12"/>
      <c r="T14" s="13">
        <f>IF(MAX(CO14:CQ14)&gt;0,MAX(ABS(P14)*CO14,ABS(Q14)*CP14,CQ14*ABS(R14)),0)</f>
        <v>0</v>
      </c>
      <c r="U14" s="15">
        <f>IF(OR(N14=0,T14=0),0,N14+T14)</f>
        <v>0</v>
      </c>
      <c r="V14" s="18">
        <v>265</v>
      </c>
      <c r="W14" s="18">
        <v>275</v>
      </c>
      <c r="X14" s="18">
        <v>280</v>
      </c>
      <c r="Y14" s="12"/>
      <c r="Z14" s="13">
        <f>IF(MAX(CU14:CW14)&gt;0,MAX(ABS(V14)*CU14,ABS(W14)*CV14,CW14*ABS(X14)),0)</f>
        <v>0</v>
      </c>
      <c r="AA14" s="15">
        <f ca="1">AH14*IF($AB$8="PL Total",AK14,IF($AB$8="Push Pull Total",AL14,IF($AB$8="Best Squat",N14,IF($AB$8="Best Bench",T14,Z14))))</f>
        <v>280</v>
      </c>
      <c r="AB14" s="16">
        <f ca="1">IF(OR(E14="",AA14=0),0,AA14*G14)</f>
        <v>156.92599999999999</v>
      </c>
      <c r="AC14" s="16">
        <f ca="1">IF(OR(AA14=0,C14="",AND(C14&lt;40,C14&gt;22)),0,VLOOKUP($D14,[1]DATA!$A$2:$B$53,2,TRUE)*AB14)</f>
        <v>156.92599999999999</v>
      </c>
      <c r="AD14" s="17" t="e">
        <f ca="1">IF(D14="","",OFFSET([1]Setup!$Q$1,MATCH(D14,[1]Setup!N$1:N$65536,0)-1,0))</f>
        <v>#N/A</v>
      </c>
    </row>
    <row r="15" spans="1:30">
      <c r="A15" s="9" t="s">
        <v>26</v>
      </c>
      <c r="B15" s="10" t="s">
        <v>35</v>
      </c>
      <c r="C15" s="9">
        <v>43</v>
      </c>
      <c r="D15" s="9" t="s">
        <v>32</v>
      </c>
      <c r="E15" s="9">
        <v>106.9</v>
      </c>
      <c r="F15" s="11">
        <f>IF(OR(D15="",E15=""),"",IF(LEFT(D15,1)="M",VLOOKUP(E15,[1]Setup!$J$9:$K$23,2,TRUE),VLOOKUP(E15,[1]Setup!$L$9:$M$23,2,TRUE)))</f>
        <v>110</v>
      </c>
      <c r="G15" s="11" t="e">
        <f>IF(E15="",0,VLOOKUP(AJ15,[1]DATA!$L$2:$N$1910,IF(LEFT(D15,1)="F",3,2)))</f>
        <v>#N/A</v>
      </c>
      <c r="H15" s="9"/>
      <c r="I15" s="9"/>
      <c r="J15" s="12"/>
      <c r="K15" s="12"/>
      <c r="L15" s="12"/>
      <c r="M15" s="12"/>
      <c r="N15" s="13">
        <f>IF(MAX(CI15:CK15)&gt;0,MAX(ABS(J15)*CI15,ABS(K15)*CJ15,CK15*ABS(L15)),0)</f>
        <v>0</v>
      </c>
      <c r="O15" s="14"/>
      <c r="P15" s="12"/>
      <c r="Q15" s="12"/>
      <c r="R15" s="12"/>
      <c r="S15" s="12"/>
      <c r="T15" s="13">
        <f>IF(MAX(CO15:CQ15)&gt;0,MAX(ABS(P15)*CO15,ABS(Q15)*CP15,CQ15*ABS(R15)),0)</f>
        <v>0</v>
      </c>
      <c r="U15" s="15">
        <f>IF(OR(N15=0,T15=0),0,N15+T15)</f>
        <v>0</v>
      </c>
      <c r="V15" s="12">
        <v>-255</v>
      </c>
      <c r="W15" s="12">
        <v>-265</v>
      </c>
      <c r="X15" s="18">
        <v>265</v>
      </c>
      <c r="Y15" s="12"/>
      <c r="Z15" s="13">
        <f>IF(MAX(CU15:CW15)&gt;0,MAX(ABS(V15)*CU15,ABS(W15)*CV15,CW15*ABS(X15)),0)</f>
        <v>0</v>
      </c>
      <c r="AA15" s="15">
        <f ca="1">AH15*IF($AB$8="PL Total",AK15,IF($AB$8="Push Pull Total",AL15,IF($AB$8="Best Squat",N15,IF($AB$8="Best Bench",T15,Z15))))</f>
        <v>265</v>
      </c>
      <c r="AB15" s="16">
        <f ca="1">IF(OR(E15="",AA15=0),0,AA15*G15)</f>
        <v>150.53324999999998</v>
      </c>
      <c r="AC15" s="16">
        <f ca="1">IF(OR(AA15=0,C15="",AND(C15&lt;40,C15&gt;22)),0,VLOOKUP($D15,[1]DATA!$A$2:$B$53,2,TRUE)*AB15)</f>
        <v>155.19978074999997</v>
      </c>
      <c r="AD15" s="17" t="e">
        <f ca="1">IF(D15="","",OFFSET([1]Setup!$Q$1,MATCH(D15,[1]Setup!N$1:N$65536,0)-1,0))</f>
        <v>#N/A</v>
      </c>
    </row>
    <row r="16" spans="1:30">
      <c r="A16" s="9" t="s">
        <v>43</v>
      </c>
      <c r="B16" s="10" t="s">
        <v>45</v>
      </c>
      <c r="C16" s="9">
        <v>64</v>
      </c>
      <c r="D16" s="9" t="s">
        <v>30</v>
      </c>
      <c r="E16" s="9">
        <v>81</v>
      </c>
      <c r="F16" s="11">
        <f>IF(OR(D16="",E16=""),"",IF(LEFT(D16,1)="M",VLOOKUP(E16,[1]Setup!$J$9:$K$23,2,TRUE),VLOOKUP(E16,[1]Setup!$L$9:$M$23,2,TRUE)))</f>
        <v>90</v>
      </c>
      <c r="G16" s="11" t="e">
        <f>IF(E16="",0,VLOOKUP(AJ16,[1]DATA!$L$2:$N$1910,IF(LEFT(D16,1)="F",3,2)))</f>
        <v>#N/A</v>
      </c>
      <c r="H16" s="9"/>
      <c r="I16" s="9"/>
      <c r="J16" s="12"/>
      <c r="K16" s="12"/>
      <c r="L16" s="12"/>
      <c r="M16" s="12"/>
      <c r="N16" s="13">
        <f>IF(MAX(CI16:CK16)&gt;0,MAX(ABS(J16)*CI16,ABS(K16)*CJ16,CK16*ABS(L16)),0)</f>
        <v>0</v>
      </c>
      <c r="O16" s="14"/>
      <c r="P16" s="12"/>
      <c r="Q16" s="12"/>
      <c r="R16" s="12"/>
      <c r="S16" s="12"/>
      <c r="T16" s="13">
        <f>IF(MAX(CO16:CQ16)&gt;0,MAX(ABS(P16)*CO16,ABS(Q16)*CP16,CQ16*ABS(R16)),0)</f>
        <v>0</v>
      </c>
      <c r="U16" s="15">
        <f>IF(OR(N16=0,T16=0),0,N16+T16)</f>
        <v>0</v>
      </c>
      <c r="V16" s="18">
        <v>140</v>
      </c>
      <c r="W16" s="18">
        <v>150</v>
      </c>
      <c r="X16" s="18">
        <v>160</v>
      </c>
      <c r="Y16" s="12"/>
      <c r="Z16" s="13">
        <f>IF(MAX(CU16:CW16)&gt;0,MAX(ABS(V16)*CU16,ABS(W16)*CV16,CW16*ABS(X16)),0)</f>
        <v>0</v>
      </c>
      <c r="AA16" s="15">
        <f ca="1">AH16*IF($AB$8="PL Total",AK16,IF($AB$8="Push Pull Total",AL16,IF($AB$8="Best Squat",N16,IF($AB$8="Best Bench",T16,Z16))))</f>
        <v>160</v>
      </c>
      <c r="AB16" s="16">
        <f ca="1">IF(OR(E16="",AA16=0),0,AA16*G16)</f>
        <v>104.376</v>
      </c>
      <c r="AC16" s="16">
        <f ca="1">IF(OR(AA16=0,C16="",AND(C16&lt;40,C16&gt;22)),0,VLOOKUP($D16,[1]DATA!$A$2:$B$53,2,TRUE)*AB16)</f>
        <v>151.34520000000001</v>
      </c>
      <c r="AD16" s="17" t="e">
        <f ca="1">IF(D16="","",OFFSET([1]Setup!$Q$1,MATCH(D16,[1]Setup!N$1:N$65536,0)-1,0))</f>
        <v>#N/A</v>
      </c>
    </row>
    <row r="17" spans="1:30">
      <c r="A17" s="9" t="s">
        <v>26</v>
      </c>
      <c r="B17" s="10" t="s">
        <v>36</v>
      </c>
      <c r="C17" s="9">
        <v>40</v>
      </c>
      <c r="D17" s="9" t="s">
        <v>32</v>
      </c>
      <c r="E17" s="9">
        <v>112.4</v>
      </c>
      <c r="F17" s="11" t="str">
        <f>IF(OR(D17="",E17=""),"",IF(LEFT(D17,1)="M",VLOOKUP(E17,[1]Setup!$J$9:$K$23,2,TRUE),VLOOKUP(E17,[1]Setup!$L$9:$M$23,2,TRUE)))</f>
        <v>SHW</v>
      </c>
      <c r="G17" s="11" t="e">
        <f>IF(E17="",0,VLOOKUP(AJ17,[1]DATA!$L$2:$N$1910,IF(LEFT(D17,1)="F",3,2)))</f>
        <v>#N/A</v>
      </c>
      <c r="H17" s="9"/>
      <c r="I17" s="9"/>
      <c r="J17" s="12"/>
      <c r="K17" s="12"/>
      <c r="L17" s="12"/>
      <c r="M17" s="12"/>
      <c r="N17" s="13">
        <f>IF(MAX(CI17:CK17)&gt;0,MAX(ABS(J17)*CI17,ABS(K17)*CJ17,CK17*ABS(L17)),0)</f>
        <v>0</v>
      </c>
      <c r="O17" s="14"/>
      <c r="P17" s="12"/>
      <c r="Q17" s="12"/>
      <c r="R17" s="12"/>
      <c r="S17" s="12"/>
      <c r="T17" s="13">
        <f>IF(MAX(CO17:CQ17)&gt;0,MAX(ABS(P17)*CO17,ABS(Q17)*CP17,CQ17*ABS(R17)),0)</f>
        <v>0</v>
      </c>
      <c r="U17" s="15">
        <f>IF(OR(N17=0,T17=0),0,N17+T17)</f>
        <v>0</v>
      </c>
      <c r="V17" s="18">
        <v>260</v>
      </c>
      <c r="W17" s="18">
        <v>270</v>
      </c>
      <c r="X17" s="12">
        <v>-280</v>
      </c>
      <c r="Y17" s="12"/>
      <c r="Z17" s="13">
        <f>IF(MAX(CU17:CW17)&gt;0,MAX(ABS(V17)*CU17,ABS(W17)*CV17,CW17*ABS(X17)),0)</f>
        <v>0</v>
      </c>
      <c r="AA17" s="15">
        <f ca="1">AH17*IF($AB$8="PL Total",AK17,IF($AB$8="Push Pull Total",AL17,IF($AB$8="Best Squat",N17,IF($AB$8="Best Bench",T17,Z17))))</f>
        <v>270</v>
      </c>
      <c r="AB17" s="16">
        <f ca="1">IF(OR(E17="",AA17=0),0,AA17*G17)</f>
        <v>150.9975</v>
      </c>
      <c r="AC17" s="16">
        <f ca="1">IF(OR(AA17=0,C17="",AND(C17&lt;40,C17&gt;22)),0,VLOOKUP($D17,[1]DATA!$A$2:$B$53,2,TRUE)*AB17)</f>
        <v>150.9975</v>
      </c>
      <c r="AD17" s="17" t="e">
        <f ca="1">IF(D17="","",OFFSET([1]Setup!$Q$1,MATCH(D17,[1]Setup!N$1:N$65536,0)-1,0))</f>
        <v>#N/A</v>
      </c>
    </row>
    <row r="18" spans="1:30">
      <c r="A18" s="9" t="s">
        <v>26</v>
      </c>
      <c r="B18" s="10" t="s">
        <v>34</v>
      </c>
      <c r="C18" s="9">
        <v>40</v>
      </c>
      <c r="D18" s="9" t="s">
        <v>32</v>
      </c>
      <c r="E18" s="9">
        <v>96.2</v>
      </c>
      <c r="F18" s="11">
        <f>IF(OR(D18="",E18=""),"",IF(LEFT(D18,1)="M",VLOOKUP(E18,[1]Setup!$J$9:$K$23,2,TRUE),VLOOKUP(E18,[1]Setup!$L$9:$M$23,2,TRUE)))</f>
        <v>100</v>
      </c>
      <c r="G18" s="11" t="e">
        <f>IF(E18="",0,VLOOKUP(AJ18,[1]DATA!$L$2:$N$1910,IF(LEFT(D18,1)="F",3,2)))</f>
        <v>#N/A</v>
      </c>
      <c r="H18" s="9"/>
      <c r="I18" s="9"/>
      <c r="J18" s="12"/>
      <c r="K18" s="12"/>
      <c r="L18" s="12"/>
      <c r="M18" s="12"/>
      <c r="N18" s="13">
        <f>IF(MAX(CI18:CK18)&gt;0,MAX(ABS(J18)*CI18,ABS(K18)*CJ18,CK18*ABS(L18)),0)</f>
        <v>0</v>
      </c>
      <c r="O18" s="14"/>
      <c r="P18" s="12"/>
      <c r="Q18" s="12"/>
      <c r="R18" s="12"/>
      <c r="S18" s="12"/>
      <c r="T18" s="13">
        <f>IF(MAX(CO18:CQ18)&gt;0,MAX(ABS(P18)*CO18,ABS(Q18)*CP18,CQ18*ABS(R18)),0)</f>
        <v>0</v>
      </c>
      <c r="U18" s="15">
        <f>IF(OR(N18=0,T18=0),0,N18+T18)</f>
        <v>0</v>
      </c>
      <c r="V18" s="18">
        <v>240</v>
      </c>
      <c r="W18" s="18">
        <v>250</v>
      </c>
      <c r="X18" s="18">
        <v>255</v>
      </c>
      <c r="Y18" s="12"/>
      <c r="Z18" s="13">
        <f>IF(MAX(CU18:CW18)&gt;0,MAX(ABS(V18)*CU18,ABS(W18)*CV18,CW18*ABS(X18)),0)</f>
        <v>0</v>
      </c>
      <c r="AA18" s="15">
        <f ca="1">AH18*IF($AB$8="PL Total",AK18,IF($AB$8="Push Pull Total",AL18,IF($AB$8="Best Squat",N18,IF($AB$8="Best Bench",T18,Z18))))</f>
        <v>255</v>
      </c>
      <c r="AB18" s="16">
        <f ca="1">IF(OR(E18="",AA18=0),0,AA18*G18)</f>
        <v>150.80700000000002</v>
      </c>
      <c r="AC18" s="16">
        <f ca="1">IF(OR(AA18=0,C18="",AND(C18&lt;40,C18&gt;22)),0,VLOOKUP($D18,[1]DATA!$A$2:$B$53,2,TRUE)*AB18)</f>
        <v>150.80700000000002</v>
      </c>
      <c r="AD18" s="17" t="e">
        <f ca="1">IF(D18="","",OFFSET([1]Setup!$Q$1,MATCH(D18,[1]Setup!N$1:N$65536,0)-1,0))</f>
        <v>#N/A</v>
      </c>
    </row>
    <row r="19" spans="1:30">
      <c r="A19" s="9" t="s">
        <v>43</v>
      </c>
      <c r="B19" s="10" t="s">
        <v>49</v>
      </c>
      <c r="C19" s="9">
        <v>46</v>
      </c>
      <c r="D19" s="9" t="s">
        <v>32</v>
      </c>
      <c r="E19" s="9">
        <v>70</v>
      </c>
      <c r="F19" s="11">
        <f>IF(OR(D19="",E19=""),"",IF(LEFT(D19,1)="M",VLOOKUP(E19,[1]Setup!$J$9:$K$23,2,TRUE),VLOOKUP(E19,[1]Setup!$L$9:$M$23,2,TRUE)))</f>
        <v>70</v>
      </c>
      <c r="G19" s="11" t="e">
        <f>IF(E19="",0,VLOOKUP(AJ19,[1]DATA!$L$2:$N$1910,IF(LEFT(D19,1)="F",3,2)))</f>
        <v>#N/A</v>
      </c>
      <c r="H19" s="9"/>
      <c r="I19" s="9"/>
      <c r="J19" s="12"/>
      <c r="K19" s="12"/>
      <c r="L19" s="12"/>
      <c r="M19" s="12"/>
      <c r="N19" s="13">
        <f>IF(MAX(CI19:CK19)&gt;0,MAX(ABS(J19)*CI19,ABS(K19)*CJ19,CK19*ABS(L19)),0)</f>
        <v>0</v>
      </c>
      <c r="O19" s="14"/>
      <c r="P19" s="12"/>
      <c r="Q19" s="12"/>
      <c r="R19" s="12"/>
      <c r="S19" s="12"/>
      <c r="T19" s="13">
        <f>IF(MAX(CO19:CQ19)&gt;0,MAX(ABS(P19)*CO19,ABS(Q19)*CP19,CQ19*ABS(R19)),0)</f>
        <v>0</v>
      </c>
      <c r="U19" s="15">
        <f>IF(OR(N19=0,T19=0),0,N19+T19)</f>
        <v>0</v>
      </c>
      <c r="V19" s="18">
        <v>165</v>
      </c>
      <c r="W19" s="18">
        <v>180</v>
      </c>
      <c r="X19" s="18">
        <v>190</v>
      </c>
      <c r="Y19" s="12"/>
      <c r="Z19" s="13">
        <f>IF(MAX(CU19:CW19)&gt;0,MAX(ABS(V19)*CU19,ABS(W19)*CV19,CW19*ABS(X19)),0)</f>
        <v>0</v>
      </c>
      <c r="AA19" s="15">
        <f ca="1">AH19*IF($AB$8="PL Total",AK19,IF($AB$8="Push Pull Total",AL19,IF($AB$8="Best Squat",N19,IF($AB$8="Best Bench",T19,Z19))))</f>
        <v>190</v>
      </c>
      <c r="AB19" s="16">
        <f ca="1">IF(OR(E19="",AA19=0),0,AA19*G19)</f>
        <v>137.98749999999998</v>
      </c>
      <c r="AC19" s="16">
        <f ca="1">IF(OR(AA19=0,C19="",AND(C19&lt;40,C19&gt;22)),0,VLOOKUP($D19,[1]DATA!$A$2:$B$53,2,TRUE)*AB19)</f>
        <v>147.37064999999998</v>
      </c>
      <c r="AD19" s="17" t="e">
        <f ca="1">IF(D19="","",OFFSET([1]Setup!$Q$1,MATCH(D19,[1]Setup!N$1:N$65536,0)-1,0))</f>
        <v>#N/A</v>
      </c>
    </row>
    <row r="20" spans="1:30">
      <c r="A20" s="9" t="s">
        <v>43</v>
      </c>
      <c r="B20" s="10" t="s">
        <v>52</v>
      </c>
      <c r="C20" s="9">
        <v>45</v>
      </c>
      <c r="D20" s="9" t="s">
        <v>32</v>
      </c>
      <c r="E20" s="9">
        <v>89.7</v>
      </c>
      <c r="F20" s="11">
        <f>IF(OR(D20="",E20=""),"",IF(LEFT(D20,1)="M",VLOOKUP(E20,[1]Setup!$J$9:$K$23,2,TRUE),VLOOKUP(E20,[1]Setup!$L$9:$M$23,2,TRUE)))</f>
        <v>90</v>
      </c>
      <c r="G20" s="11" t="e">
        <f>IF(E20="",0,VLOOKUP(AJ20,[1]DATA!$L$2:$N$1910,IF(LEFT(D20,1)="F",3,2)))</f>
        <v>#N/A</v>
      </c>
      <c r="H20" s="9"/>
      <c r="I20" s="9"/>
      <c r="J20" s="12"/>
      <c r="K20" s="12"/>
      <c r="L20" s="12"/>
      <c r="M20" s="12"/>
      <c r="N20" s="13">
        <f>IF(MAX(CI20:CK20)&gt;0,MAX(ABS(J20)*CI20,ABS(K20)*CJ20,CK20*ABS(L20)),0)</f>
        <v>0</v>
      </c>
      <c r="O20" s="14"/>
      <c r="P20" s="12"/>
      <c r="Q20" s="12"/>
      <c r="R20" s="12"/>
      <c r="S20" s="12"/>
      <c r="T20" s="13">
        <f>IF(MAX(CO20:CQ20)&gt;0,MAX(ABS(P20)*CO20,ABS(Q20)*CP20,CQ20*ABS(R20)),0)</f>
        <v>0</v>
      </c>
      <c r="U20" s="15">
        <f>IF(OR(N20=0,T20=0),0,N20+T20)</f>
        <v>0</v>
      </c>
      <c r="V20" s="18">
        <v>200</v>
      </c>
      <c r="W20" s="18">
        <v>210</v>
      </c>
      <c r="X20" s="18">
        <v>215</v>
      </c>
      <c r="Y20" s="12"/>
      <c r="Z20" s="13">
        <f>IF(MAX(CU20:CW20)&gt;0,MAX(ABS(V20)*CU20,ABS(W20)*CV20,CW20*ABS(X20)),0)</f>
        <v>0</v>
      </c>
      <c r="AA20" s="15">
        <f ca="1">AH20*IF($AB$8="PL Total",AK20,IF($AB$8="Push Pull Total",AL20,IF($AB$8="Best Squat",N20,IF($AB$8="Best Bench",T20,Z20))))</f>
        <v>215</v>
      </c>
      <c r="AB20" s="16">
        <f ca="1">IF(OR(E20="",AA20=0),0,AA20*G20)</f>
        <v>131.79499999999999</v>
      </c>
      <c r="AC20" s="16">
        <f ca="1">IF(OR(AA20=0,C20="",AND(C20&lt;40,C20&gt;22)),0,VLOOKUP($D20,[1]DATA!$A$2:$B$53,2,TRUE)*AB20)</f>
        <v>139.04372499999997</v>
      </c>
      <c r="AD20" s="17" t="e">
        <f ca="1">IF(D20="","",OFFSET([1]Setup!$Q$1,MATCH(D20,[1]Setup!N$1:N$65536,0)-1,0))</f>
        <v>#N/A</v>
      </c>
    </row>
    <row r="21" spans="1:30">
      <c r="A21" s="9" t="s">
        <v>26</v>
      </c>
      <c r="B21" s="10" t="s">
        <v>31</v>
      </c>
      <c r="C21" s="9">
        <v>41</v>
      </c>
      <c r="D21" s="9" t="s">
        <v>32</v>
      </c>
      <c r="E21" s="9">
        <v>99.2</v>
      </c>
      <c r="F21" s="11">
        <f>IF(OR(D21="",E21=""),"",IF(LEFT(D21,1)="M",VLOOKUP(E21,[1]Setup!$J$9:$K$23,2,TRUE),VLOOKUP(E21,[1]Setup!$L$9:$M$23,2,TRUE)))</f>
        <v>100</v>
      </c>
      <c r="G21" s="11" t="e">
        <f>IF(E21="",0,VLOOKUP(AJ21,[1]DATA!$L$2:$N$1910,IF(LEFT(D21,1)="F",3,2)))</f>
        <v>#N/A</v>
      </c>
      <c r="H21" s="9"/>
      <c r="I21" s="9"/>
      <c r="J21" s="12"/>
      <c r="K21" s="12"/>
      <c r="L21" s="12"/>
      <c r="M21" s="12"/>
      <c r="N21" s="13">
        <f>IF(MAX(CI21:CK21)&gt;0,MAX(ABS(J21)*CI21,ABS(K21)*CJ21,CK21*ABS(L21)),0)</f>
        <v>0</v>
      </c>
      <c r="O21" s="14"/>
      <c r="P21" s="12"/>
      <c r="Q21" s="12"/>
      <c r="R21" s="12"/>
      <c r="S21" s="12"/>
      <c r="T21" s="13">
        <f>IF(MAX(CO21:CQ21)&gt;0,MAX(ABS(P21)*CO21,ABS(Q21)*CP21,CQ21*ABS(R21)),0)</f>
        <v>0</v>
      </c>
      <c r="U21" s="15">
        <f>IF(OR(N21=0,T21=0),0,N21+T21)</f>
        <v>0</v>
      </c>
      <c r="V21" s="18">
        <v>200</v>
      </c>
      <c r="W21" s="18">
        <v>217.5</v>
      </c>
      <c r="X21" s="18">
        <v>225</v>
      </c>
      <c r="Y21" s="12"/>
      <c r="Z21" s="13">
        <f>IF(MAX(CU21:CW21)&gt;0,MAX(ABS(V21)*CU21,ABS(W21)*CV21,CW21*ABS(X21)),0)</f>
        <v>0</v>
      </c>
      <c r="AA21" s="15">
        <f ca="1">AH21*IF($AB$8="PL Total",AK21,IF($AB$8="Push Pull Total",AL21,IF($AB$8="Best Squat",N21,IF($AB$8="Best Bench",T21,Z21))))</f>
        <v>225</v>
      </c>
      <c r="AB21" s="16">
        <f ca="1">IF(OR(E21="",AA21=0),0,AA21*G21)</f>
        <v>131.24250000000001</v>
      </c>
      <c r="AC21" s="16">
        <f ca="1">IF(OR(AA21=0,C21="",AND(C21&lt;40,C21&gt;22)),0,VLOOKUP($D21,[1]DATA!$A$2:$B$53,2,TRUE)*AB21)</f>
        <v>132.554925</v>
      </c>
      <c r="AD21" s="17" t="e">
        <f ca="1">IF(D21="","",OFFSET([1]Setup!$Q$1,MATCH(D21,[1]Setup!N$1:N$65536,0)-1,0))</f>
        <v>#N/A</v>
      </c>
    </row>
    <row r="22" spans="1:30">
      <c r="A22" s="9" t="s">
        <v>26</v>
      </c>
      <c r="B22" s="10" t="s">
        <v>33</v>
      </c>
      <c r="C22" s="9">
        <v>41</v>
      </c>
      <c r="D22" s="9" t="s">
        <v>32</v>
      </c>
      <c r="E22" s="9">
        <v>116.3</v>
      </c>
      <c r="F22" s="11" t="str">
        <f>IF(OR(D22="",E22=""),"",IF(LEFT(D22,1)="M",VLOOKUP(E22,[1]Setup!$J$9:$K$23,2,TRUE),VLOOKUP(E22,[1]Setup!$L$9:$M$23,2,TRUE)))</f>
        <v>SHW</v>
      </c>
      <c r="G22" s="11" t="e">
        <f>IF(E22="",0,VLOOKUP(AJ22,[1]DATA!$L$2:$N$1910,IF(LEFT(D22,1)="F",3,2)))</f>
        <v>#N/A</v>
      </c>
      <c r="H22" s="9"/>
      <c r="I22" s="9"/>
      <c r="J22" s="12"/>
      <c r="K22" s="12"/>
      <c r="L22" s="12"/>
      <c r="M22" s="12"/>
      <c r="N22" s="13">
        <f>IF(MAX(CI22:CK22)&gt;0,MAX(ABS(J22)*CI22,ABS(K22)*CJ22,CK22*ABS(L22)),0)</f>
        <v>0</v>
      </c>
      <c r="O22" s="14"/>
      <c r="P22" s="12"/>
      <c r="Q22" s="12"/>
      <c r="R22" s="12"/>
      <c r="S22" s="12"/>
      <c r="T22" s="13">
        <f>IF(MAX(CO22:CQ22)&gt;0,MAX(ABS(P22)*CO22,ABS(Q22)*CP22,CQ22*ABS(R22)),0)</f>
        <v>0</v>
      </c>
      <c r="U22" s="15">
        <f>IF(OR(N22=0,T22=0),0,N22+T22)</f>
        <v>0</v>
      </c>
      <c r="V22" s="18">
        <v>200</v>
      </c>
      <c r="W22" s="18">
        <v>210</v>
      </c>
      <c r="X22" s="18">
        <v>230</v>
      </c>
      <c r="Y22" s="12"/>
      <c r="Z22" s="13">
        <f>IF(MAX(CU22:CW22)&gt;0,MAX(ABS(V22)*CU22,ABS(W22)*CV22,CW22*ABS(X22)),0)</f>
        <v>0</v>
      </c>
      <c r="AA22" s="15">
        <f ca="1">AH22*IF($AB$8="PL Total",AK22,IF($AB$8="Push Pull Total",AL22,IF($AB$8="Best Squat",N22,IF($AB$8="Best Bench",T22,Z22))))</f>
        <v>230</v>
      </c>
      <c r="AB22" s="16">
        <f ca="1">IF(OR(E22="",AA22=0),0,AA22*G22)</f>
        <v>127.59250000000002</v>
      </c>
      <c r="AC22" s="16">
        <f ca="1">IF(OR(AA22=0,C22="",AND(C22&lt;40,C22&gt;22)),0,VLOOKUP($D22,[1]DATA!$A$2:$B$53,2,TRUE)*AB22)</f>
        <v>128.86842500000003</v>
      </c>
      <c r="AD22" s="17" t="e">
        <f ca="1">IF(D22="","",OFFSET([1]Setup!$Q$1,MATCH(D22,[1]Setup!N$1:N$65536,0)-1,0))</f>
        <v>#N/A</v>
      </c>
    </row>
    <row r="23" spans="1:30">
      <c r="A23" s="9" t="s">
        <v>43</v>
      </c>
      <c r="B23" s="10" t="s">
        <v>48</v>
      </c>
      <c r="C23" s="9">
        <v>46</v>
      </c>
      <c r="D23" s="9" t="s">
        <v>32</v>
      </c>
      <c r="E23" s="9">
        <v>82.1</v>
      </c>
      <c r="F23" s="11">
        <f>IF(OR(D23="",E23=""),"",IF(LEFT(D23,1)="M",VLOOKUP(E23,[1]Setup!$J$9:$K$23,2,TRUE),VLOOKUP(E23,[1]Setup!$L$9:$M$23,2,TRUE)))</f>
        <v>90</v>
      </c>
      <c r="G23" s="11" t="e">
        <f>IF(E23="",0,VLOOKUP(AJ23,[1]DATA!$L$2:$N$1910,IF(LEFT(D23,1)="F",3,2)))</f>
        <v>#N/A</v>
      </c>
      <c r="H23" s="9"/>
      <c r="I23" s="9"/>
      <c r="J23" s="12"/>
      <c r="K23" s="12"/>
      <c r="L23" s="12"/>
      <c r="M23" s="12"/>
      <c r="N23" s="13">
        <f>IF(MAX(CI23:CK23)&gt;0,MAX(ABS(J23)*CI23,ABS(K23)*CJ23,CK23*ABS(L23)),0)</f>
        <v>0</v>
      </c>
      <c r="O23" s="14"/>
      <c r="P23" s="12"/>
      <c r="Q23" s="12"/>
      <c r="R23" s="12"/>
      <c r="S23" s="12"/>
      <c r="T23" s="13">
        <f>IF(MAX(CO23:CQ23)&gt;0,MAX(ABS(P23)*CO23,ABS(Q23)*CP23,CQ23*ABS(R23)),0)</f>
        <v>0</v>
      </c>
      <c r="U23" s="15">
        <f>IF(OR(N23=0,T23=0),0,N23+T23)</f>
        <v>0</v>
      </c>
      <c r="V23" s="18">
        <v>160</v>
      </c>
      <c r="W23" s="18">
        <v>175</v>
      </c>
      <c r="X23" s="18">
        <v>185</v>
      </c>
      <c r="Y23" s="12"/>
      <c r="Z23" s="13">
        <f>IF(MAX(CU23:CW23)&gt;0,MAX(ABS(V23)*CU23,ABS(W23)*CV23,CW23*ABS(X23)),0)</f>
        <v>0</v>
      </c>
      <c r="AA23" s="15">
        <f ca="1">AH23*IF($AB$8="PL Total",AK23,IF($AB$8="Push Pull Total",AL23,IF($AB$8="Best Squat",N23,IF($AB$8="Best Bench",T23,Z23))))</f>
        <v>185</v>
      </c>
      <c r="AB23" s="16">
        <f ca="1">IF(OR(E23="",AA23=0),0,AA23*G23)</f>
        <v>119.63024999999999</v>
      </c>
      <c r="AC23" s="16">
        <f ca="1">IF(OR(AA23=0,C23="",AND(C23&lt;40,C23&gt;22)),0,VLOOKUP($D23,[1]DATA!$A$2:$B$53,2,TRUE)*AB23)</f>
        <v>127.765107</v>
      </c>
      <c r="AD23" s="17" t="e">
        <f ca="1">IF(D23="","",OFFSET([1]Setup!$Q$1,MATCH(D23,[1]Setup!N$1:N$65536,0)-1,0))</f>
        <v>#N/A</v>
      </c>
    </row>
    <row r="24" spans="1:30">
      <c r="A24" s="9" t="s">
        <v>43</v>
      </c>
      <c r="B24" s="10" t="s">
        <v>50</v>
      </c>
      <c r="C24" s="9">
        <v>40</v>
      </c>
      <c r="D24" s="9" t="s">
        <v>32</v>
      </c>
      <c r="E24" s="9">
        <v>85.8</v>
      </c>
      <c r="F24" s="11">
        <f>IF(OR(D24="",E24=""),"",IF(LEFT(D24,1)="M",VLOOKUP(E24,[1]Setup!$J$9:$K$23,2,TRUE),VLOOKUP(E24,[1]Setup!$L$9:$M$23,2,TRUE)))</f>
        <v>90</v>
      </c>
      <c r="G24" s="11" t="e">
        <f>IF(E24="",0,VLOOKUP(AJ24,[1]DATA!$L$2:$N$1910,IF(LEFT(D24,1)="F",3,2)))</f>
        <v>#N/A</v>
      </c>
      <c r="H24" s="9"/>
      <c r="I24" s="9"/>
      <c r="J24" s="12"/>
      <c r="K24" s="12"/>
      <c r="L24" s="12"/>
      <c r="M24" s="12"/>
      <c r="N24" s="13">
        <f>IF(MAX(CI24:CK24)&gt;0,MAX(ABS(J24)*CI24,ABS(K24)*CJ24,CK24*ABS(L24)),0)</f>
        <v>0</v>
      </c>
      <c r="O24" s="14"/>
      <c r="P24" s="12"/>
      <c r="Q24" s="12"/>
      <c r="R24" s="12"/>
      <c r="S24" s="12"/>
      <c r="T24" s="13">
        <f>IF(MAX(CO24:CQ24)&gt;0,MAX(ABS(P24)*CO24,ABS(Q24)*CP24,CQ24*ABS(R24)),0)</f>
        <v>0</v>
      </c>
      <c r="U24" s="15">
        <f>IF(OR(N24=0,T24=0),0,N24+T24)</f>
        <v>0</v>
      </c>
      <c r="V24" s="18">
        <v>190</v>
      </c>
      <c r="W24" s="18">
        <v>200</v>
      </c>
      <c r="X24" s="12">
        <v>-210</v>
      </c>
      <c r="Y24" s="12"/>
      <c r="Z24" s="13">
        <f>IF(MAX(CU24:CW24)&gt;0,MAX(ABS(V24)*CU24,ABS(W24)*CV24,CW24*ABS(X24)),0)</f>
        <v>0</v>
      </c>
      <c r="AA24" s="15">
        <f ca="1">AH24*IF($AB$8="PL Total",AK24,IF($AB$8="Push Pull Total",AL24,IF($AB$8="Best Squat",N24,IF($AB$8="Best Bench",T24,Z24))))</f>
        <v>200</v>
      </c>
      <c r="AB24" s="16">
        <f ca="1">IF(OR(E24="",AA24=0),0,AA24*G24)</f>
        <v>125.8</v>
      </c>
      <c r="AC24" s="16">
        <f ca="1">IF(OR(AA24=0,C24="",AND(C24&lt;40,C24&gt;22)),0,VLOOKUP($D24,[1]DATA!$A$2:$B$53,2,TRUE)*AB24)</f>
        <v>125.8</v>
      </c>
      <c r="AD24" s="17" t="e">
        <f ca="1">IF(D24="","",OFFSET([1]Setup!$Q$1,MATCH(D24,[1]Setup!N$1:N$65536,0)-1,0))</f>
        <v>#N/A</v>
      </c>
    </row>
    <row r="25" spans="1:30">
      <c r="A25" s="9" t="s">
        <v>26</v>
      </c>
      <c r="B25" s="10" t="s">
        <v>27</v>
      </c>
      <c r="C25" s="9">
        <v>52</v>
      </c>
      <c r="D25" s="9" t="s">
        <v>28</v>
      </c>
      <c r="E25" s="9">
        <v>137.69999999999999</v>
      </c>
      <c r="F25" s="11" t="str">
        <f>IF(OR(D25="",E25=""),"",IF(LEFT(D25,1)="M",VLOOKUP(E25,[1]Setup!$J$9:$K$23,2,TRUE),VLOOKUP(E25,[1]Setup!$L$9:$M$23,2,TRUE)))</f>
        <v>SHW</v>
      </c>
      <c r="G25" s="11" t="e">
        <f>IF(E25="",0,VLOOKUP(AJ25,[1]DATA!$L$2:$N$1910,IF(LEFT(D25,1)="F",3,2)))</f>
        <v>#N/A</v>
      </c>
      <c r="H25" s="9"/>
      <c r="I25" s="9"/>
      <c r="J25" s="12"/>
      <c r="K25" s="12"/>
      <c r="L25" s="12"/>
      <c r="M25" s="12"/>
      <c r="N25" s="13">
        <f>IF(MAX(CI25:CK25)&gt;0,MAX(ABS(J25)*CI25,ABS(K25)*CJ25,CK25*ABS(L25)),0)</f>
        <v>0</v>
      </c>
      <c r="O25" s="14"/>
      <c r="P25" s="12"/>
      <c r="Q25" s="12"/>
      <c r="R25" s="12"/>
      <c r="S25" s="12"/>
      <c r="T25" s="13">
        <f>IF(MAX(CO25:CQ25)&gt;0,MAX(ABS(P25)*CO25,ABS(Q25)*CP25,CQ25*ABS(R25)),0)</f>
        <v>0</v>
      </c>
      <c r="U25" s="15">
        <f>IF(OR(N25=0,T25=0),0,N25+T25)</f>
        <v>0</v>
      </c>
      <c r="V25" s="18">
        <v>160</v>
      </c>
      <c r="W25" s="18">
        <v>170</v>
      </c>
      <c r="X25" s="12">
        <v>-180</v>
      </c>
      <c r="Y25" s="12"/>
      <c r="Z25" s="13">
        <f>IF(MAX(CU25:CW25)&gt;0,MAX(ABS(V25)*CU25,ABS(W25)*CV25,CW25*ABS(X25)),0)</f>
        <v>0</v>
      </c>
      <c r="AA25" s="15">
        <f ca="1">AH25*IF($AB$8="PL Total",AK25,IF($AB$8="Push Pull Total",AL25,IF($AB$8="Best Squat",N25,IF($AB$8="Best Bench",T25,Z25))))</f>
        <v>170</v>
      </c>
      <c r="AB25" s="16">
        <f ca="1">IF(OR(E25="",AA25=0),0,AA25*G25)</f>
        <v>90.618499999999997</v>
      </c>
      <c r="AC25" s="16">
        <f ca="1">IF(OR(AA25=0,C25="",AND(C25&lt;40,C25&gt;22)),0,VLOOKUP($D25,[1]DATA!$A$2:$B$53,2,TRUE)*AB25)</f>
        <v>105.57055250000001</v>
      </c>
      <c r="AD25" s="17" t="e">
        <f ca="1">IF(D25="","",OFFSET([1]Setup!$Q$1,MATCH(D25,[1]Setup!N$1:N$65536,0)-1,0))</f>
        <v>#N/A</v>
      </c>
    </row>
    <row r="26" spans="1:30">
      <c r="A26" s="9" t="s">
        <v>43</v>
      </c>
      <c r="B26" s="10" t="s">
        <v>44</v>
      </c>
      <c r="C26" s="9">
        <v>46</v>
      </c>
      <c r="D26" s="9" t="s">
        <v>32</v>
      </c>
      <c r="E26" s="9">
        <v>68</v>
      </c>
      <c r="F26" s="11">
        <f>IF(OR(D26="",E26=""),"",IF(LEFT(D26,1)="M",VLOOKUP(E26,[1]Setup!$J$9:$K$23,2,TRUE),VLOOKUP(E26,[1]Setup!$L$9:$M$23,2,TRUE)))</f>
        <v>70</v>
      </c>
      <c r="G26" s="11" t="e">
        <f>IF(E26="",0,VLOOKUP(AJ26,[1]DATA!$L$2:$N$1910,IF(LEFT(D26,1)="F",3,2)))</f>
        <v>#N/A</v>
      </c>
      <c r="H26" s="9"/>
      <c r="I26" s="9"/>
      <c r="J26" s="12"/>
      <c r="K26" s="12"/>
      <c r="L26" s="12"/>
      <c r="M26" s="12"/>
      <c r="N26" s="13">
        <f>IF(MAX(CI26:CK26)&gt;0,MAX(ABS(J26)*CI26,ABS(K26)*CJ26,CK26*ABS(L26)),0)</f>
        <v>0</v>
      </c>
      <c r="O26" s="14"/>
      <c r="P26" s="12"/>
      <c r="Q26" s="12"/>
      <c r="R26" s="12"/>
      <c r="S26" s="12"/>
      <c r="T26" s="13">
        <f>IF(MAX(CO26:CQ26)&gt;0,MAX(ABS(P26)*CO26,ABS(Q26)*CP26,CQ26*ABS(R26)),0)</f>
        <v>0</v>
      </c>
      <c r="U26" s="15">
        <f>IF(OR(N26=0,T26=0),0,N26+T26)</f>
        <v>0</v>
      </c>
      <c r="V26" s="18">
        <v>100</v>
      </c>
      <c r="W26" s="18">
        <v>110</v>
      </c>
      <c r="X26" s="18">
        <v>120</v>
      </c>
      <c r="Y26" s="12"/>
      <c r="Z26" s="13">
        <f>IF(MAX(CU26:CW26)&gt;0,MAX(ABS(V26)*CU26,ABS(W26)*CV26,CW26*ABS(X26)),0)</f>
        <v>0</v>
      </c>
      <c r="AA26" s="15">
        <f ca="1">AH26*IF($AB$8="PL Total",AK26,IF($AB$8="Push Pull Total",AL26,IF($AB$8="Best Squat",N26,IF($AB$8="Best Bench",T26,Z26))))</f>
        <v>120</v>
      </c>
      <c r="AB26" s="16">
        <f ca="1">IF(OR(E26="",AA26=0),0,AA26*G26)</f>
        <v>89.256</v>
      </c>
      <c r="AC26" s="16">
        <f ca="1">IF(OR(AA26=0,C26="",AND(C26&lt;40,C26&gt;22)),0,VLOOKUP($D26,[1]DATA!$A$2:$B$53,2,TRUE)*AB26)</f>
        <v>95.32540800000001</v>
      </c>
      <c r="AD26" s="17" t="e">
        <f ca="1">IF(D26="","",OFFSET([1]Setup!$Q$1,MATCH(D26,[1]Setup!N$1:N$65536,0)-1,0))</f>
        <v>#N/A</v>
      </c>
    </row>
    <row r="28" spans="1:30">
      <c r="A28" s="9" t="s">
        <v>26</v>
      </c>
      <c r="B28" s="10" t="s">
        <v>65</v>
      </c>
      <c r="C28" s="9">
        <v>18</v>
      </c>
      <c r="D28" s="9" t="s">
        <v>56</v>
      </c>
      <c r="E28" s="9">
        <v>77.900000000000006</v>
      </c>
      <c r="F28" s="11">
        <f>IF(OR(D28="",E28=""),"",IF(LEFT(D28,1)="M",VLOOKUP(E28,[2]Setup!$J$9:$K$23,2,TRUE),VLOOKUP(E28,[2]Setup!$L$9:$M$23,2,TRUE)))</f>
        <v>80</v>
      </c>
      <c r="G28" s="11" t="e">
        <f>IF(E28="",0,VLOOKUP(AK28,[2]DATA!$L$2:$N$1910,IF(LEFT(D28,1)="F",3,2)))</f>
        <v>#N/A</v>
      </c>
      <c r="H28" s="9"/>
      <c r="I28" s="9"/>
      <c r="J28" s="12"/>
      <c r="K28" s="12"/>
      <c r="L28" s="12"/>
      <c r="M28" s="12"/>
      <c r="N28" s="13">
        <f>IF(MAX(CJ28:CL28)&gt;0,MAX(ABS(J28)*CJ28,ABS(K28)*CK28,CL28*ABS(L28)),0)</f>
        <v>0</v>
      </c>
      <c r="O28" s="14"/>
      <c r="P28" s="12"/>
      <c r="Q28" s="12"/>
      <c r="R28" s="12"/>
      <c r="S28" s="12"/>
      <c r="T28" s="13">
        <f>IF(MAX(CP28:CR28)&gt;0,MAX(ABS(P28)*CP28,ABS(Q28)*CQ28,CR28*ABS(R28)),0)</f>
        <v>0</v>
      </c>
      <c r="U28" s="15">
        <f>IF(OR(N28=0,T28=0),0,N28+T28)</f>
        <v>0</v>
      </c>
      <c r="V28" s="18">
        <v>220</v>
      </c>
      <c r="W28" s="18">
        <v>240</v>
      </c>
      <c r="X28" s="12">
        <v>-245</v>
      </c>
      <c r="Y28" s="12"/>
      <c r="Z28" s="13">
        <f>IF(MAX(CV28:CX28)&gt;0,MAX(ABS(V28)*CV28,ABS(W28)*CW28,CX28*ABS(X28)),0)</f>
        <v>0</v>
      </c>
      <c r="AA28" s="15">
        <f ca="1">AI28*IF($AB$8="PL Total",AL28,IF($AB$8="Push Pull Total",AM28,IF($AB$8="Best Squat",N28,IF($AB$8="Best Bench",T28,Z28))))</f>
        <v>240</v>
      </c>
      <c r="AB28" s="16">
        <f ca="1">IF(OR(E28="",AA28=0),0,AA28*G28)</f>
        <v>161.54400000000001</v>
      </c>
      <c r="AC28" s="16">
        <f ca="1">IF(OR(AA28=0,C28="",AND(C28&lt;40,C28&gt;22)),0,VLOOKUP($D28,[2]DATA!$A$2:$B$53,2,TRUE)*AB28)</f>
        <v>171.23664000000002</v>
      </c>
    </row>
    <row r="29" spans="1:30">
      <c r="A29" s="9" t="s">
        <v>26</v>
      </c>
      <c r="B29" s="10" t="s">
        <v>66</v>
      </c>
      <c r="C29" s="9">
        <v>18</v>
      </c>
      <c r="D29" s="9" t="s">
        <v>56</v>
      </c>
      <c r="E29" s="9">
        <v>83</v>
      </c>
      <c r="F29" s="11">
        <f>IF(OR(D29="",E29=""),"",IF(LEFT(D29,1)="M",VLOOKUP(E29,[2]Setup!$J$9:$K$23,2,TRUE),VLOOKUP(E29,[2]Setup!$L$9:$M$23,2,TRUE)))</f>
        <v>90</v>
      </c>
      <c r="G29" s="11" t="e">
        <f>IF(E29="",0,VLOOKUP(AK29,[2]DATA!$L$2:$N$1910,IF(LEFT(D29,1)="F",3,2)))</f>
        <v>#N/A</v>
      </c>
      <c r="H29" s="9"/>
      <c r="I29" s="9"/>
      <c r="J29" s="12"/>
      <c r="K29" s="12"/>
      <c r="L29" s="12"/>
      <c r="M29" s="12"/>
      <c r="N29" s="13">
        <f>IF(MAX(CJ29:CL29)&gt;0,MAX(ABS(J29)*CJ29,ABS(K29)*CK29,CL29*ABS(L29)),0)</f>
        <v>0</v>
      </c>
      <c r="O29" s="14"/>
      <c r="P29" s="12"/>
      <c r="Q29" s="12"/>
      <c r="R29" s="12"/>
      <c r="S29" s="12"/>
      <c r="T29" s="13">
        <f>IF(MAX(CP29:CR29)&gt;0,MAX(ABS(P29)*CP29,ABS(Q29)*CQ29,CR29*ABS(R29)),0)</f>
        <v>0</v>
      </c>
      <c r="U29" s="15">
        <f>IF(OR(N29=0,T29=0),0,N29+T29)</f>
        <v>0</v>
      </c>
      <c r="V29" s="18">
        <v>220</v>
      </c>
      <c r="W29" s="18">
        <v>240</v>
      </c>
      <c r="X29" s="18">
        <v>250</v>
      </c>
      <c r="Y29" s="12"/>
      <c r="Z29" s="13">
        <f>IF(MAX(CV29:CX29)&gt;0,MAX(ABS(V29)*CV29,ABS(W29)*CW29,CX29*ABS(X29)),0)</f>
        <v>0</v>
      </c>
      <c r="AA29" s="15">
        <f ca="1">AI29*IF($AB$8="PL Total",AL29,IF($AB$8="Push Pull Total",AM29,IF($AB$8="Best Squat",N29,IF($AB$8="Best Bench",T29,Z29))))</f>
        <v>250</v>
      </c>
      <c r="AB29" s="16">
        <f ca="1">IF(OR(E29="",AA29=0),0,AA29*G29)</f>
        <v>160.52500000000001</v>
      </c>
      <c r="AC29" s="16">
        <f ca="1">IF(OR(AA29=0,C29="",AND(C29&lt;40,C29&gt;22)),0,VLOOKUP($D29,[2]DATA!$A$2:$B$53,2,TRUE)*AB29)</f>
        <v>170.15650000000002</v>
      </c>
    </row>
    <row r="30" spans="1:30">
      <c r="A30" s="9" t="s">
        <v>26</v>
      </c>
      <c r="B30" s="10" t="s">
        <v>71</v>
      </c>
      <c r="C30" s="9">
        <v>17</v>
      </c>
      <c r="D30" s="9" t="s">
        <v>56</v>
      </c>
      <c r="E30" s="9">
        <v>117.9</v>
      </c>
      <c r="F30" s="11" t="str">
        <f>IF(OR(D30="",E30=""),"",IF(LEFT(D30,1)="M",VLOOKUP(E30,[2]Setup!$J$9:$K$23,2,TRUE),VLOOKUP(E30,[2]Setup!$L$9:$M$23,2,TRUE)))</f>
        <v>SHW</v>
      </c>
      <c r="G30" s="11" t="e">
        <f>IF(E30="",0,VLOOKUP(AK30,[2]DATA!$L$2:$N$1910,IF(LEFT(D30,1)="F",3,2)))</f>
        <v>#N/A</v>
      </c>
      <c r="H30" s="9"/>
      <c r="I30" s="9"/>
      <c r="J30" s="12"/>
      <c r="K30" s="12"/>
      <c r="L30" s="12"/>
      <c r="M30" s="12"/>
      <c r="N30" s="13">
        <f>IF(MAX(CJ30:CL30)&gt;0,MAX(ABS(J30)*CJ30,ABS(K30)*CK30,CL30*ABS(L30)),0)</f>
        <v>0</v>
      </c>
      <c r="O30" s="14"/>
      <c r="P30" s="12"/>
      <c r="Q30" s="12"/>
      <c r="R30" s="12"/>
      <c r="S30" s="12"/>
      <c r="T30" s="13">
        <f>IF(MAX(CP30:CR30)&gt;0,MAX(ABS(P30)*CP30,ABS(Q30)*CQ30,CR30*ABS(R30)),0)</f>
        <v>0</v>
      </c>
      <c r="U30" s="15">
        <f>IF(OR(N30=0,T30=0),0,N30+T30)</f>
        <v>0</v>
      </c>
      <c r="V30" s="18">
        <v>260</v>
      </c>
      <c r="W30" s="18">
        <v>270</v>
      </c>
      <c r="X30" s="18">
        <v>285</v>
      </c>
      <c r="Y30" s="12"/>
      <c r="Z30" s="13">
        <f>IF(MAX(CV30:CX30)&gt;0,MAX(ABS(V30)*CV30,ABS(W30)*CW30,CX30*ABS(X30)),0)</f>
        <v>0</v>
      </c>
      <c r="AA30" s="15">
        <f ca="1">AI30*IF($AB$8="PL Total",AL30,IF($AB$8="Push Pull Total",AM30,IF($AB$8="Best Squat",N30,IF($AB$8="Best Bench",T30,Z30))))</f>
        <v>285</v>
      </c>
      <c r="AB30" s="16">
        <f ca="1">IF(OR(E30="",AA30=0),0,AA30*G30)</f>
        <v>157.76175000000001</v>
      </c>
      <c r="AC30" s="16">
        <f ca="1">IF(OR(AA30=0,C30="",AND(C30&lt;40,C30&gt;22)),0,VLOOKUP($D30,[2]DATA!$A$2:$B$53,2,TRUE)*AB30)</f>
        <v>170.38269000000003</v>
      </c>
    </row>
    <row r="31" spans="1:30">
      <c r="A31" s="9" t="s">
        <v>26</v>
      </c>
      <c r="B31" s="10" t="s">
        <v>70</v>
      </c>
      <c r="C31" s="9">
        <v>19</v>
      </c>
      <c r="D31" s="9" t="s">
        <v>56</v>
      </c>
      <c r="E31" s="9">
        <v>97.7</v>
      </c>
      <c r="F31" s="11">
        <f>IF(OR(D31="",E31=""),"",IF(LEFT(D31,1)="M",VLOOKUP(E31,[2]Setup!$J$9:$K$23,2,TRUE),VLOOKUP(E31,[2]Setup!$L$9:$M$23,2,TRUE)))</f>
        <v>100</v>
      </c>
      <c r="G31" s="11" t="e">
        <f>IF(E31="",0,VLOOKUP(AK31,[2]DATA!$L$2:$N$1910,IF(LEFT(D31,1)="F",3,2)))</f>
        <v>#N/A</v>
      </c>
      <c r="H31" s="9"/>
      <c r="I31" s="9"/>
      <c r="J31" s="12"/>
      <c r="K31" s="12"/>
      <c r="L31" s="12"/>
      <c r="M31" s="12"/>
      <c r="N31" s="13">
        <f>IF(MAX(CJ31:CL31)&gt;0,MAX(ABS(J31)*CJ31,ABS(K31)*CK31,CL31*ABS(L31)),0)</f>
        <v>0</v>
      </c>
      <c r="O31" s="14"/>
      <c r="P31" s="12"/>
      <c r="Q31" s="12"/>
      <c r="R31" s="12"/>
      <c r="S31" s="12"/>
      <c r="T31" s="13">
        <f>IF(MAX(CP31:CR31)&gt;0,MAX(ABS(P31)*CP31,ABS(Q31)*CQ31,CR31*ABS(R31)),0)</f>
        <v>0</v>
      </c>
      <c r="U31" s="15">
        <f>IF(OR(N31=0,T31=0),0,N31+T31)</f>
        <v>0</v>
      </c>
      <c r="V31" s="18">
        <v>250</v>
      </c>
      <c r="W31" s="18">
        <v>265</v>
      </c>
      <c r="X31" s="12">
        <v>-280</v>
      </c>
      <c r="Y31" s="12"/>
      <c r="Z31" s="13">
        <f>IF(MAX(CV31:CX31)&gt;0,MAX(ABS(V31)*CV31,ABS(W31)*CW31,CX31*ABS(X31)),0)</f>
        <v>0</v>
      </c>
      <c r="AA31" s="15">
        <f ca="1">AI31*IF($AB$8="PL Total",AL31,IF($AB$8="Push Pull Total",AM31,IF($AB$8="Best Squat",N31,IF($AB$8="Best Bench",T31,Z31))))</f>
        <v>265</v>
      </c>
      <c r="AB31" s="16">
        <f ca="1">IF(OR(E31="",AA31=0),0,AA31*G31)</f>
        <v>155.59474999999998</v>
      </c>
      <c r="AC31" s="16">
        <f ca="1">IF(OR(AA31=0,C31="",AND(C31&lt;40,C31&gt;22)),0,VLOOKUP($D31,[2]DATA!$A$2:$B$53,2,TRUE)*AB31)</f>
        <v>161.81853999999998</v>
      </c>
    </row>
    <row r="32" spans="1:30">
      <c r="A32" s="9" t="s">
        <v>26</v>
      </c>
      <c r="B32" s="10" t="s">
        <v>68</v>
      </c>
      <c r="C32" s="9">
        <v>18</v>
      </c>
      <c r="D32" s="9" t="s">
        <v>56</v>
      </c>
      <c r="E32" s="9">
        <v>87.5</v>
      </c>
      <c r="F32" s="11">
        <f>IF(OR(D32="",E32=""),"",IF(LEFT(D32,1)="M",VLOOKUP(E32,[2]Setup!$J$9:$K$23,2,TRUE),VLOOKUP(E32,[2]Setup!$L$9:$M$23,2,TRUE)))</f>
        <v>90</v>
      </c>
      <c r="G32" s="11" t="e">
        <f>IF(E32="",0,VLOOKUP(AK32,[2]DATA!$L$2:$N$1910,IF(LEFT(D32,1)="F",3,2)))</f>
        <v>#N/A</v>
      </c>
      <c r="H32" s="9"/>
      <c r="I32" s="9"/>
      <c r="J32" s="12"/>
      <c r="K32" s="12"/>
      <c r="L32" s="12"/>
      <c r="M32" s="12"/>
      <c r="N32" s="13">
        <f>IF(MAX(CJ32:CL32)&gt;0,MAX(ABS(J32)*CJ32,ABS(K32)*CK32,CL32*ABS(L32)),0)</f>
        <v>0</v>
      </c>
      <c r="O32" s="14"/>
      <c r="P32" s="12"/>
      <c r="Q32" s="12"/>
      <c r="R32" s="12"/>
      <c r="S32" s="12"/>
      <c r="T32" s="13">
        <f>IF(MAX(CP32:CR32)&gt;0,MAX(ABS(P32)*CP32,ABS(Q32)*CQ32,CR32*ABS(R32)),0)</f>
        <v>0</v>
      </c>
      <c r="U32" s="15">
        <f>IF(OR(N32=0,T32=0),0,N32+T32)</f>
        <v>0</v>
      </c>
      <c r="V32" s="18">
        <v>240</v>
      </c>
      <c r="W32" s="18">
        <v>250</v>
      </c>
      <c r="X32" s="12">
        <v>-260</v>
      </c>
      <c r="Y32" s="12"/>
      <c r="Z32" s="13">
        <f>IF(MAX(CV32:CX32)&gt;0,MAX(ABS(V32)*CV32,ABS(W32)*CW32,CX32*ABS(X32)),0)</f>
        <v>0</v>
      </c>
      <c r="AA32" s="15">
        <f ca="1">AI32*IF($AB$8="PL Total",AL32,IF($AB$8="Push Pull Total",AM32,IF($AB$8="Best Squat",N32,IF($AB$8="Best Bench",T32,Z32))))</f>
        <v>250</v>
      </c>
      <c r="AB32" s="16">
        <f ca="1">IF(OR(E32="",AA32=0),0,AA32*G32)</f>
        <v>155.4375</v>
      </c>
      <c r="AC32" s="16">
        <f ca="1">IF(OR(AA32=0,C32="",AND(C32&lt;40,C32&gt;22)),0,VLOOKUP($D32,[2]DATA!$A$2:$B$53,2,TRUE)*AB32)</f>
        <v>164.76375000000002</v>
      </c>
    </row>
    <row r="33" spans="1:31">
      <c r="A33" s="9" t="s">
        <v>26</v>
      </c>
      <c r="B33" s="10" t="s">
        <v>69</v>
      </c>
      <c r="C33" s="9">
        <v>19</v>
      </c>
      <c r="D33" s="9" t="s">
        <v>56</v>
      </c>
      <c r="E33" s="9">
        <v>100</v>
      </c>
      <c r="F33" s="11">
        <f>IF(OR(D33="",E33=""),"",IF(LEFT(D33,1)="M",VLOOKUP(E33,[2]Setup!$J$9:$K$23,2,TRUE),VLOOKUP(E33,[2]Setup!$L$9:$M$23,2,TRUE)))</f>
        <v>100</v>
      </c>
      <c r="G33" s="11" t="e">
        <f>IF(E33="",0,VLOOKUP(AK33,[2]DATA!$L$2:$N$1910,IF(LEFT(D33,1)="F",3,2)))</f>
        <v>#N/A</v>
      </c>
      <c r="H33" s="9"/>
      <c r="I33" s="9"/>
      <c r="J33" s="12"/>
      <c r="K33" s="12"/>
      <c r="L33" s="12"/>
      <c r="M33" s="12"/>
      <c r="N33" s="13">
        <f>IF(MAX(CJ33:CL33)&gt;0,MAX(ABS(J33)*CJ33,ABS(K33)*CK33,CL33*ABS(L33)),0)</f>
        <v>0</v>
      </c>
      <c r="O33" s="14"/>
      <c r="P33" s="12"/>
      <c r="Q33" s="12"/>
      <c r="R33" s="12"/>
      <c r="S33" s="12"/>
      <c r="T33" s="13">
        <f>IF(MAX(CP33:CR33)&gt;0,MAX(ABS(P33)*CP33,ABS(Q33)*CQ33,CR33*ABS(R33)),0)</f>
        <v>0</v>
      </c>
      <c r="U33" s="15">
        <f>IF(OR(N33=0,T33=0),0,N33+T33)</f>
        <v>0</v>
      </c>
      <c r="V33" s="18">
        <v>240</v>
      </c>
      <c r="W33" s="18">
        <v>260</v>
      </c>
      <c r="X33" s="12">
        <v>-275</v>
      </c>
      <c r="Y33" s="12"/>
      <c r="Z33" s="13">
        <f>IF(MAX(CV33:CX33)&gt;0,MAX(ABS(V33)*CV33,ABS(W33)*CW33,CX33*ABS(X33)),0)</f>
        <v>0</v>
      </c>
      <c r="AA33" s="15">
        <f ca="1">AI33*IF($AB$8="PL Total",AL33,IF($AB$8="Push Pull Total",AM33,IF($AB$8="Best Squat",N33,IF($AB$8="Best Bench",T33,Z33))))</f>
        <v>260</v>
      </c>
      <c r="AB33" s="16">
        <f ca="1">IF(OR(E33="",AA33=0),0,AA33*G33)</f>
        <v>151.13800000000001</v>
      </c>
      <c r="AC33" s="16">
        <f ca="1">IF(OR(AA33=0,C33="",AND(C33&lt;40,C33&gt;22)),0,VLOOKUP($D33,[2]DATA!$A$2:$B$53,2,TRUE)*AB33)</f>
        <v>157.18352000000002</v>
      </c>
    </row>
    <row r="34" spans="1:31">
      <c r="A34" s="9" t="s">
        <v>26</v>
      </c>
      <c r="B34" s="10" t="s">
        <v>62</v>
      </c>
      <c r="C34" s="9">
        <v>17</v>
      </c>
      <c r="D34" s="9" t="s">
        <v>56</v>
      </c>
      <c r="E34" s="9">
        <v>68.2</v>
      </c>
      <c r="F34" s="11">
        <f>IF(OR(D34="",E34=""),"",IF(LEFT(D34,1)="M",VLOOKUP(E34,[2]Setup!$J$9:$K$23,2,TRUE),VLOOKUP(E34,[2]Setup!$L$9:$M$23,2,TRUE)))</f>
        <v>70</v>
      </c>
      <c r="G34" s="11" t="e">
        <f>IF(E34="",0,VLOOKUP(AK34,[2]DATA!$L$2:$N$1910,IF(LEFT(D34,1)="F",3,2)))</f>
        <v>#N/A</v>
      </c>
      <c r="H34" s="9"/>
      <c r="I34" s="9"/>
      <c r="J34" s="12"/>
      <c r="K34" s="12"/>
      <c r="L34" s="12"/>
      <c r="M34" s="12"/>
      <c r="N34" s="13">
        <f>IF(MAX(CJ34:CL34)&gt;0,MAX(ABS(J34)*CJ34,ABS(K34)*CK34,CL34*ABS(L34)),0)</f>
        <v>0</v>
      </c>
      <c r="O34" s="14"/>
      <c r="P34" s="12"/>
      <c r="Q34" s="12"/>
      <c r="R34" s="12"/>
      <c r="S34" s="12"/>
      <c r="T34" s="13">
        <f>IF(MAX(CP34:CR34)&gt;0,MAX(ABS(P34)*CP34,ABS(Q34)*CQ34,CR34*ABS(R34)),0)</f>
        <v>0</v>
      </c>
      <c r="U34" s="15">
        <f>IF(OR(N34=0,T34=0),0,N34+T34)</f>
        <v>0</v>
      </c>
      <c r="V34" s="18">
        <v>180</v>
      </c>
      <c r="W34" s="18">
        <v>192.5</v>
      </c>
      <c r="X34" s="18">
        <v>200</v>
      </c>
      <c r="Y34" s="12"/>
      <c r="Z34" s="13">
        <f>IF(MAX(CV34:CX34)&gt;0,MAX(ABS(V34)*CV34,ABS(W34)*CW34,CX34*ABS(X34)),0)</f>
        <v>0</v>
      </c>
      <c r="AA34" s="15">
        <f ca="1">AI34*IF($AB$8="PL Total",AL34,IF($AB$8="Push Pull Total",AM34,IF($AB$8="Best Squat",N34,IF($AB$8="Best Bench",T34,Z34))))</f>
        <v>200</v>
      </c>
      <c r="AB34" s="16">
        <f ca="1">IF(OR(E34="",AA34=0),0,AA34*G34)</f>
        <v>148.38999999999999</v>
      </c>
      <c r="AC34" s="16">
        <f ca="1">IF(OR(AA34=0,C34="",AND(C34&lt;40,C34&gt;22)),0,VLOOKUP($D34,[2]DATA!$A$2:$B$53,2,TRUE)*AB34)</f>
        <v>160.2612</v>
      </c>
    </row>
    <row r="35" spans="1:31">
      <c r="A35" s="9" t="s">
        <v>26</v>
      </c>
      <c r="B35" s="10" t="s">
        <v>67</v>
      </c>
      <c r="C35" s="9">
        <v>18</v>
      </c>
      <c r="D35" s="9" t="s">
        <v>56</v>
      </c>
      <c r="E35" s="9">
        <v>98</v>
      </c>
      <c r="F35" s="11">
        <f>IF(OR(D35="",E35=""),"",IF(LEFT(D35,1)="M",VLOOKUP(E35,[2]Setup!$J$9:$K$23,2,TRUE),VLOOKUP(E35,[2]Setup!$L$9:$M$23,2,TRUE)))</f>
        <v>100</v>
      </c>
      <c r="G35" s="11" t="e">
        <f>IF(E35="",0,VLOOKUP(AK35,[2]DATA!$L$2:$N$1910,IF(LEFT(D35,1)="F",3,2)))</f>
        <v>#N/A</v>
      </c>
      <c r="H35" s="9"/>
      <c r="I35" s="9"/>
      <c r="J35" s="12"/>
      <c r="K35" s="12"/>
      <c r="L35" s="12"/>
      <c r="M35" s="12"/>
      <c r="N35" s="13">
        <f>IF(MAX(CJ35:CL35)&gt;0,MAX(ABS(J35)*CJ35,ABS(K35)*CK35,CL35*ABS(L35)),0)</f>
        <v>0</v>
      </c>
      <c r="O35" s="14"/>
      <c r="P35" s="12"/>
      <c r="Q35" s="12"/>
      <c r="R35" s="12"/>
      <c r="S35" s="12"/>
      <c r="T35" s="13">
        <f>IF(MAX(CP35:CR35)&gt;0,MAX(ABS(P35)*CP35,ABS(Q35)*CQ35,CR35*ABS(R35)),0)</f>
        <v>0</v>
      </c>
      <c r="U35" s="15">
        <f>IF(OR(N35=0,T35=0),0,N35+T35)</f>
        <v>0</v>
      </c>
      <c r="V35" s="18">
        <v>220</v>
      </c>
      <c r="W35" s="18">
        <v>240</v>
      </c>
      <c r="X35" s="18">
        <v>250</v>
      </c>
      <c r="Y35" s="12"/>
      <c r="Z35" s="13">
        <f>IF(MAX(CV35:CX35)&gt;0,MAX(ABS(V35)*CV35,ABS(W35)*CW35,CX35*ABS(X35)),0)</f>
        <v>0</v>
      </c>
      <c r="AA35" s="15">
        <f ca="1">AI35*IF($AB$8="PL Total",AL35,IF($AB$8="Push Pull Total",AM35,IF($AB$8="Best Squat",N35,IF($AB$8="Best Bench",T35,Z35))))</f>
        <v>250</v>
      </c>
      <c r="AB35" s="16">
        <f ca="1">IF(OR(E35="",AA35=0),0,AA35*G35)</f>
        <v>146.58750000000001</v>
      </c>
      <c r="AC35" s="16">
        <f ca="1">IF(OR(AA35=0,C35="",AND(C35&lt;40,C35&gt;22)),0,VLOOKUP($D35,[2]DATA!$A$2:$B$53,2,TRUE)*AB35)</f>
        <v>155.38275000000002</v>
      </c>
    </row>
    <row r="36" spans="1:31">
      <c r="A36" s="9" t="s">
        <v>26</v>
      </c>
      <c r="B36" s="10" t="s">
        <v>55</v>
      </c>
      <c r="C36" s="9">
        <v>18</v>
      </c>
      <c r="D36" s="9" t="s">
        <v>56</v>
      </c>
      <c r="E36" s="9">
        <v>58</v>
      </c>
      <c r="F36" s="11">
        <f>IF(OR(D36="",E36=""),"",IF(LEFT(D36,1)="M",VLOOKUP(E36,[2]Setup!$J$9:$K$23,2,TRUE),VLOOKUP(E36,[2]Setup!$L$9:$M$23,2,TRUE)))</f>
        <v>70</v>
      </c>
      <c r="G36" s="11" t="e">
        <f>IF(E36="",0,VLOOKUP(AK36,[2]DATA!$L$2:$N$1910,IF(LEFT(D36,1)="F",3,2)))</f>
        <v>#N/A</v>
      </c>
      <c r="H36" s="9"/>
      <c r="I36" s="9"/>
      <c r="J36" s="12"/>
      <c r="K36" s="12"/>
      <c r="L36" s="12"/>
      <c r="M36" s="12"/>
      <c r="N36" s="13">
        <f>IF(MAX(CJ36:CL36)&gt;0,MAX(ABS(J36)*CJ36,ABS(K36)*CK36,CL36*ABS(L36)),0)</f>
        <v>0</v>
      </c>
      <c r="O36" s="14"/>
      <c r="P36" s="12"/>
      <c r="Q36" s="12"/>
      <c r="R36" s="12"/>
      <c r="S36" s="12"/>
      <c r="T36" s="13">
        <f>IF(MAX(CP36:CR36)&gt;0,MAX(ABS(P36)*CP36,ABS(Q36)*CQ36,CR36*ABS(R36)),0)</f>
        <v>0</v>
      </c>
      <c r="U36" s="15">
        <f>IF(OR(N36=0,T36=0),0,N36+T36)</f>
        <v>0</v>
      </c>
      <c r="V36" s="18">
        <v>130</v>
      </c>
      <c r="W36" s="18">
        <v>140</v>
      </c>
      <c r="X36" s="18">
        <v>150</v>
      </c>
      <c r="Y36" s="12"/>
      <c r="Z36" s="13">
        <f>IF(MAX(CV36:CX36)&gt;0,MAX(ABS(V36)*CV36,ABS(W36)*CW36,CX36*ABS(X36)),0)</f>
        <v>0</v>
      </c>
      <c r="AA36" s="15">
        <f ca="1">AI36*IF($AB$8="PL Total",AL36,IF($AB$8="Push Pull Total",AM36,IF($AB$8="Best Squat",N36,IF($AB$8="Best Bench",T36,Z36))))</f>
        <v>150</v>
      </c>
      <c r="AB36" s="16">
        <f ca="1">IF(OR(E36="",AA36=0),0,AA36*G36)</f>
        <v>129.18</v>
      </c>
      <c r="AC36" s="16">
        <f ca="1">IF(OR(AA36=0,C36="",AND(C36&lt;40,C36&gt;22)),0,VLOOKUP($D36,[2]DATA!$A$2:$B$53,2,TRUE)*AB36)</f>
        <v>136.9308</v>
      </c>
    </row>
    <row r="37" spans="1:31">
      <c r="A37" s="9" t="s">
        <v>26</v>
      </c>
      <c r="B37" s="10" t="s">
        <v>64</v>
      </c>
      <c r="C37" s="9">
        <v>19</v>
      </c>
      <c r="D37" s="9" t="s">
        <v>56</v>
      </c>
      <c r="E37" s="9">
        <v>92.7</v>
      </c>
      <c r="F37" s="11">
        <f>IF(OR(D37="",E37=""),"",IF(LEFT(D37,1)="M",VLOOKUP(E37,[2]Setup!$J$9:$K$23,2,TRUE),VLOOKUP(E37,[2]Setup!$L$9:$M$23,2,TRUE)))</f>
        <v>100</v>
      </c>
      <c r="G37" s="11" t="e">
        <f>IF(E37="",0,VLOOKUP(AK37,[2]DATA!$L$2:$N$1910,IF(LEFT(D37,1)="F",3,2)))</f>
        <v>#N/A</v>
      </c>
      <c r="H37" s="9"/>
      <c r="I37" s="9"/>
      <c r="J37" s="12"/>
      <c r="K37" s="12"/>
      <c r="L37" s="12"/>
      <c r="M37" s="12"/>
      <c r="N37" s="13">
        <f>IF(MAX(CJ37:CL37)&gt;0,MAX(ABS(J37)*CJ37,ABS(K37)*CK37,CL37*ABS(L37)),0)</f>
        <v>0</v>
      </c>
      <c r="O37" s="14"/>
      <c r="P37" s="12"/>
      <c r="Q37" s="12"/>
      <c r="R37" s="12"/>
      <c r="S37" s="12"/>
      <c r="T37" s="13">
        <f>IF(MAX(CP37:CR37)&gt;0,MAX(ABS(P37)*CP37,ABS(Q37)*CQ37,CR37*ABS(R37)),0)</f>
        <v>0</v>
      </c>
      <c r="U37" s="15">
        <f>IF(OR(N37=0,T37=0),0,N37+T37)</f>
        <v>0</v>
      </c>
      <c r="V37" s="18">
        <v>200</v>
      </c>
      <c r="W37" s="18">
        <v>205</v>
      </c>
      <c r="X37" s="18">
        <v>210</v>
      </c>
      <c r="Y37" s="12"/>
      <c r="Z37" s="13">
        <f>IF(MAX(CV37:CX37)&gt;0,MAX(ABS(V37)*CV37,ABS(W37)*CW37,CX37*ABS(X37)),0)</f>
        <v>0</v>
      </c>
      <c r="AA37" s="15">
        <f ca="1">AI37*IF($AB$8="PL Total",AL37,IF($AB$8="Push Pull Total",AM37,IF($AB$8="Best Squat",N37,IF($AB$8="Best Bench",T37,Z37))))</f>
        <v>210</v>
      </c>
      <c r="AB37" s="16">
        <f ca="1">IF(OR(E37="",AA37=0),0,AA37*G37)</f>
        <v>126.48300000000002</v>
      </c>
      <c r="AC37" s="16">
        <f ca="1">IF(OR(AA37=0,C37="",AND(C37&lt;40,C37&gt;22)),0,VLOOKUP($D37,[2]DATA!$A$2:$B$53,2,TRUE)*AB37)</f>
        <v>131.54232000000002</v>
      </c>
    </row>
    <row r="38" spans="1:31">
      <c r="A38" s="9" t="s">
        <v>26</v>
      </c>
      <c r="B38" s="10" t="s">
        <v>59</v>
      </c>
      <c r="C38" s="9">
        <v>16</v>
      </c>
      <c r="D38" s="9" t="s">
        <v>56</v>
      </c>
      <c r="E38" s="9">
        <v>76.2</v>
      </c>
      <c r="F38" s="11">
        <f>IF(OR(D38="",E38=""),"",IF(LEFT(D38,1)="M",VLOOKUP(E38,[2]Setup!$J$9:$K$23,2,TRUE),VLOOKUP(E38,[2]Setup!$L$9:$M$23,2,TRUE)))</f>
        <v>80</v>
      </c>
      <c r="G38" s="11" t="e">
        <f>IF(E38="",0,VLOOKUP(AK38,[2]DATA!$L$2:$N$1910,IF(LEFT(D38,1)="F",3,2)))</f>
        <v>#N/A</v>
      </c>
      <c r="H38" s="9"/>
      <c r="I38" s="9"/>
      <c r="J38" s="12"/>
      <c r="K38" s="12"/>
      <c r="L38" s="12"/>
      <c r="M38" s="12"/>
      <c r="N38" s="13">
        <f>IF(MAX(CJ38:CL38)&gt;0,MAX(ABS(J38)*CJ38,ABS(K38)*CK38,CL38*ABS(L38)),0)</f>
        <v>0</v>
      </c>
      <c r="O38" s="14"/>
      <c r="P38" s="12"/>
      <c r="Q38" s="12"/>
      <c r="R38" s="12"/>
      <c r="S38" s="12"/>
      <c r="T38" s="13">
        <f>IF(MAX(CP38:CR38)&gt;0,MAX(ABS(P38)*CP38,ABS(Q38)*CQ38,CR38*ABS(R38)),0)</f>
        <v>0</v>
      </c>
      <c r="U38" s="15">
        <f>IF(OR(N38=0,T38=0),0,N38+T38)</f>
        <v>0</v>
      </c>
      <c r="V38" s="18">
        <v>150</v>
      </c>
      <c r="W38" s="18">
        <v>170</v>
      </c>
      <c r="X38" s="18">
        <v>185</v>
      </c>
      <c r="Y38" s="12"/>
      <c r="Z38" s="13">
        <f>IF(MAX(CV38:CX38)&gt;0,MAX(ABS(V38)*CV38,ABS(W38)*CW38,CX38*ABS(X38)),0)</f>
        <v>0</v>
      </c>
      <c r="AA38" s="15">
        <f ca="1">AI38*IF($AB$8="PL Total",AL38,IF($AB$8="Push Pull Total",AM38,IF($AB$8="Best Squat",N38,IF($AB$8="Best Bench",T38,Z38))))</f>
        <v>185</v>
      </c>
      <c r="AB38" s="16">
        <f ca="1">IF(OR(E38="",AA38=0),0,AA38*G38)</f>
        <v>125.90174999999999</v>
      </c>
      <c r="AC38" s="16">
        <f ca="1">IF(OR(AA38=0,C38="",AND(C38&lt;40,C38&gt;22)),0,VLOOKUP($D38,[2]DATA!$A$2:$B$53,2,TRUE)*AB38)</f>
        <v>142.26897749999998</v>
      </c>
    </row>
    <row r="39" spans="1:31">
      <c r="A39" s="9" t="s">
        <v>26</v>
      </c>
      <c r="B39" s="10" t="s">
        <v>57</v>
      </c>
      <c r="C39" s="9">
        <v>17</v>
      </c>
      <c r="D39" s="9" t="s">
        <v>56</v>
      </c>
      <c r="E39" s="9">
        <v>65.599999999999994</v>
      </c>
      <c r="F39" s="11">
        <f>IF(OR(D39="",E39=""),"",IF(LEFT(D39,1)="M",VLOOKUP(E39,[2]Setup!$J$9:$K$23,2,TRUE),VLOOKUP(E39,[2]Setup!$L$9:$M$23,2,TRUE)))</f>
        <v>70</v>
      </c>
      <c r="G39" s="11" t="e">
        <f>IF(E39="",0,VLOOKUP(AK39,[2]DATA!$L$2:$N$1910,IF(LEFT(D39,1)="F",3,2)))</f>
        <v>#N/A</v>
      </c>
      <c r="H39" s="9"/>
      <c r="I39" s="9"/>
      <c r="J39" s="12"/>
      <c r="K39" s="12"/>
      <c r="L39" s="12"/>
      <c r="M39" s="12"/>
      <c r="N39" s="13">
        <f>IF(MAX(CJ39:CL39)&gt;0,MAX(ABS(J39)*CJ39,ABS(K39)*CK39,CL39*ABS(L39)),0)</f>
        <v>0</v>
      </c>
      <c r="O39" s="14"/>
      <c r="P39" s="12"/>
      <c r="Q39" s="12"/>
      <c r="R39" s="12"/>
      <c r="S39" s="12"/>
      <c r="T39" s="13">
        <f>IF(MAX(CP39:CR39)&gt;0,MAX(ABS(P39)*CP39,ABS(Q39)*CQ39,CR39*ABS(R39)),0)</f>
        <v>0</v>
      </c>
      <c r="U39" s="15">
        <f>IF(OR(N39=0,T39=0),0,N39+T39)</f>
        <v>0</v>
      </c>
      <c r="V39" s="18">
        <v>135</v>
      </c>
      <c r="W39" s="18">
        <v>150</v>
      </c>
      <c r="X39" s="18">
        <v>160</v>
      </c>
      <c r="Y39" s="12"/>
      <c r="Z39" s="13">
        <f>IF(MAX(CV39:CX39)&gt;0,MAX(ABS(V39)*CV39,ABS(W39)*CW39,CX39*ABS(X39)),0)</f>
        <v>0</v>
      </c>
      <c r="AA39" s="15">
        <f ca="1">AI39*IF($AB$8="PL Total",AL39,IF($AB$8="Push Pull Total",AM39,IF($AB$8="Best Squat",N39,IF($AB$8="Best Bench",T39,Z39))))</f>
        <v>160</v>
      </c>
      <c r="AB39" s="16">
        <f ca="1">IF(OR(E39="",AA39=0),0,AA39*G39)</f>
        <v>122.72800000000001</v>
      </c>
      <c r="AC39" s="16">
        <f ca="1">IF(OR(AA39=0,C39="",AND(C39&lt;40,C39&gt;22)),0,VLOOKUP($D39,[2]DATA!$A$2:$B$53,2,TRUE)*AB39)</f>
        <v>132.54624000000001</v>
      </c>
    </row>
    <row r="40" spans="1:31">
      <c r="A40" s="9" t="s">
        <v>26</v>
      </c>
      <c r="B40" s="10" t="s">
        <v>60</v>
      </c>
      <c r="C40" s="9">
        <v>16</v>
      </c>
      <c r="D40" s="9" t="s">
        <v>56</v>
      </c>
      <c r="E40" s="9">
        <v>90</v>
      </c>
      <c r="F40" s="11">
        <f>IF(OR(D40="",E40=""),"",IF(LEFT(D40,1)="M",VLOOKUP(E40,[2]Setup!$J$9:$K$23,2,TRUE),VLOOKUP(E40,[2]Setup!$L$9:$M$23,2,TRUE)))</f>
        <v>90</v>
      </c>
      <c r="G40" s="11" t="e">
        <f>IF(E40="",0,VLOOKUP(AK40,[2]DATA!$L$2:$N$1910,IF(LEFT(D40,1)="F",3,2)))</f>
        <v>#N/A</v>
      </c>
      <c r="H40" s="9"/>
      <c r="I40" s="9"/>
      <c r="J40" s="12"/>
      <c r="K40" s="12"/>
      <c r="L40" s="12"/>
      <c r="M40" s="12"/>
      <c r="N40" s="13">
        <f>IF(MAX(CJ40:CL40)&gt;0,MAX(ABS(J40)*CJ40,ABS(K40)*CK40,CL40*ABS(L40)),0)</f>
        <v>0</v>
      </c>
      <c r="O40" s="14"/>
      <c r="P40" s="12"/>
      <c r="Q40" s="12"/>
      <c r="R40" s="12"/>
      <c r="S40" s="12"/>
      <c r="T40" s="13">
        <f>IF(MAX(CP40:CR40)&gt;0,MAX(ABS(P40)*CP40,ABS(Q40)*CQ40,CR40*ABS(R40)),0)</f>
        <v>0</v>
      </c>
      <c r="U40" s="15">
        <f>IF(OR(N40=0,T40=0),0,N40+T40)</f>
        <v>0</v>
      </c>
      <c r="V40" s="18">
        <v>180</v>
      </c>
      <c r="W40" s="18">
        <v>185</v>
      </c>
      <c r="X40" s="18">
        <v>200</v>
      </c>
      <c r="Y40" s="12"/>
      <c r="Z40" s="13">
        <f>IF(MAX(CV40:CX40)&gt;0,MAX(ABS(V40)*CV40,ABS(W40)*CW40,CX40*ABS(X40)),0)</f>
        <v>0</v>
      </c>
      <c r="AA40" s="15">
        <f ca="1">AI40*IF($AB$8="PL Total",AL40,IF($AB$8="Push Pull Total",AM40,IF($AB$8="Best Squat",N40,IF($AB$8="Best Bench",T40,Z40))))</f>
        <v>200</v>
      </c>
      <c r="AB40" s="16">
        <f ca="1">IF(OR(E40="",AA40=0),0,AA40*G40)</f>
        <v>122.37</v>
      </c>
      <c r="AC40" s="16">
        <f ca="1">IF(OR(AA40=0,C40="",AND(C40&lt;40,C40&gt;22)),0,VLOOKUP($D40,[2]DATA!$A$2:$B$53,2,TRUE)*AB40)</f>
        <v>138.27809999999999</v>
      </c>
    </row>
    <row r="41" spans="1:31">
      <c r="A41" s="9" t="s">
        <v>26</v>
      </c>
      <c r="B41" s="10" t="s">
        <v>61</v>
      </c>
      <c r="C41" s="9">
        <v>19</v>
      </c>
      <c r="D41" s="9" t="s">
        <v>56</v>
      </c>
      <c r="E41" s="9">
        <v>98</v>
      </c>
      <c r="F41" s="11">
        <f>IF(OR(D41="",E41=""),"",IF(LEFT(D41,1)="M",VLOOKUP(E41,[2]Setup!$J$9:$K$23,2,TRUE),VLOOKUP(E41,[2]Setup!$L$9:$M$23,2,TRUE)))</f>
        <v>100</v>
      </c>
      <c r="G41" s="11" t="e">
        <f>IF(E41="",0,VLOOKUP(AK41,[2]DATA!$L$2:$N$1910,IF(LEFT(D41,1)="F",3,2)))</f>
        <v>#N/A</v>
      </c>
      <c r="H41" s="9"/>
      <c r="I41" s="9"/>
      <c r="J41" s="12"/>
      <c r="K41" s="12"/>
      <c r="L41" s="12"/>
      <c r="M41" s="12"/>
      <c r="N41" s="13">
        <f>IF(MAX(CJ41:CL41)&gt;0,MAX(ABS(J41)*CJ41,ABS(K41)*CK41,CL41*ABS(L41)),0)</f>
        <v>0</v>
      </c>
      <c r="O41" s="14"/>
      <c r="P41" s="12"/>
      <c r="Q41" s="12"/>
      <c r="R41" s="12"/>
      <c r="S41" s="12"/>
      <c r="T41" s="13">
        <f>IF(MAX(CP41:CR41)&gt;0,MAX(ABS(P41)*CP41,ABS(Q41)*CQ41,CR41*ABS(R41)),0)</f>
        <v>0</v>
      </c>
      <c r="U41" s="15">
        <f>IF(OR(N41=0,T41=0),0,N41+T41)</f>
        <v>0</v>
      </c>
      <c r="V41" s="18">
        <v>180</v>
      </c>
      <c r="W41" s="18">
        <v>190</v>
      </c>
      <c r="X41" s="18">
        <v>200</v>
      </c>
      <c r="Y41" s="12"/>
      <c r="Z41" s="13">
        <f>IF(MAX(CV41:CX41)&gt;0,MAX(ABS(V41)*CV41,ABS(W41)*CW41,CX41*ABS(X41)),0)</f>
        <v>0</v>
      </c>
      <c r="AA41" s="15">
        <f ca="1">AI41*IF($AB$8="PL Total",AL41,IF($AB$8="Push Pull Total",AM41,IF($AB$8="Best Squat",N41,IF($AB$8="Best Bench",T41,Z41))))</f>
        <v>200</v>
      </c>
      <c r="AB41" s="16">
        <f ca="1">IF(OR(E41="",AA41=0),0,AA41*G41)</f>
        <v>117.27000000000001</v>
      </c>
      <c r="AC41" s="16">
        <f ca="1">IF(OR(AA41=0,C41="",AND(C41&lt;40,C41&gt;22)),0,VLOOKUP($D41,[2]DATA!$A$2:$B$53,2,TRUE)*AB41)</f>
        <v>121.96080000000002</v>
      </c>
    </row>
    <row r="42" spans="1:31">
      <c r="A42" s="9" t="s">
        <v>26</v>
      </c>
      <c r="B42" s="10" t="s">
        <v>63</v>
      </c>
      <c r="C42" s="9">
        <v>17</v>
      </c>
      <c r="D42" s="9" t="s">
        <v>56</v>
      </c>
      <c r="E42" s="9">
        <v>106.8</v>
      </c>
      <c r="F42" s="11">
        <f>IF(OR(D42="",E42=""),"",IF(LEFT(D42,1)="M",VLOOKUP(E42,[2]Setup!$J$9:$K$23,2,TRUE),VLOOKUP(E42,[2]Setup!$L$9:$M$23,2,TRUE)))</f>
        <v>110</v>
      </c>
      <c r="G42" s="11" t="e">
        <f>IF(E42="",0,VLOOKUP(AK42,[2]DATA!$L$2:$N$1910,IF(LEFT(D42,1)="F",3,2)))</f>
        <v>#N/A</v>
      </c>
      <c r="H42" s="9"/>
      <c r="I42" s="9"/>
      <c r="J42" s="12"/>
      <c r="K42" s="12"/>
      <c r="L42" s="12"/>
      <c r="M42" s="12"/>
      <c r="N42" s="13">
        <f>IF(MAX(CJ42:CL42)&gt;0,MAX(ABS(J42)*CJ42,ABS(K42)*CK42,CL42*ABS(L42)),0)</f>
        <v>0</v>
      </c>
      <c r="O42" s="14"/>
      <c r="P42" s="12"/>
      <c r="Q42" s="12"/>
      <c r="R42" s="12"/>
      <c r="S42" s="12"/>
      <c r="T42" s="13">
        <f>IF(MAX(CP42:CR42)&gt;0,MAX(ABS(P42)*CP42,ABS(Q42)*CQ42,CR42*ABS(R42)),0)</f>
        <v>0</v>
      </c>
      <c r="U42" s="15">
        <f>IF(OR(N42=0,T42=0),0,N42+T42)</f>
        <v>0</v>
      </c>
      <c r="V42" s="18">
        <v>180</v>
      </c>
      <c r="W42" s="18">
        <v>195</v>
      </c>
      <c r="X42" s="18">
        <v>202.5</v>
      </c>
      <c r="Y42" s="12"/>
      <c r="Z42" s="13">
        <f>IF(MAX(CV42:CX42)&gt;0,MAX(ABS(V42)*CV42,ABS(W42)*CW42,CX42*ABS(X42)),0)</f>
        <v>0</v>
      </c>
      <c r="AA42" s="15">
        <f ca="1">AI42*IF($AB$8="PL Total",AL42,IF($AB$8="Push Pull Total",AM42,IF($AB$8="Best Squat",N42,IF($AB$8="Best Bench",T42,Z42))))</f>
        <v>202.5</v>
      </c>
      <c r="AB42" s="16">
        <f ca="1">IF(OR(E42="",AA42=0),0,AA42*G42)</f>
        <v>114.908625</v>
      </c>
      <c r="AC42" s="16">
        <f ca="1">IF(OR(AA42=0,C42="",AND(C42&lt;40,C42&gt;22)),0,VLOOKUP($D42,[2]DATA!$A$2:$B$53,2,TRUE)*AB42)</f>
        <v>124.10131500000001</v>
      </c>
    </row>
    <row r="43" spans="1:31">
      <c r="A43" s="9" t="s">
        <v>26</v>
      </c>
      <c r="B43" s="10" t="s">
        <v>58</v>
      </c>
      <c r="C43" s="9">
        <v>15</v>
      </c>
      <c r="D43" s="9" t="s">
        <v>56</v>
      </c>
      <c r="E43" s="9">
        <v>102.8</v>
      </c>
      <c r="F43" s="11">
        <f>IF(OR(D43="",E43=""),"",IF(LEFT(D43,1)="M",VLOOKUP(E43,[2]Setup!$J$9:$K$23,2,TRUE),VLOOKUP(E43,[2]Setup!$L$9:$M$23,2,TRUE)))</f>
        <v>110</v>
      </c>
      <c r="G43" s="11" t="e">
        <f>IF(E43="",0,VLOOKUP(AK43,[2]DATA!$L$2:$N$1910,IF(LEFT(D43,1)="F",3,2)))</f>
        <v>#N/A</v>
      </c>
      <c r="H43" s="9"/>
      <c r="I43" s="9"/>
      <c r="J43" s="12"/>
      <c r="K43" s="12"/>
      <c r="L43" s="12"/>
      <c r="M43" s="12"/>
      <c r="N43" s="13">
        <f>IF(MAX(CJ43:CL43)&gt;0,MAX(ABS(J43)*CJ43,ABS(K43)*CK43,CL43*ABS(L43)),0)</f>
        <v>0</v>
      </c>
      <c r="O43" s="14"/>
      <c r="P43" s="12"/>
      <c r="Q43" s="12"/>
      <c r="R43" s="12"/>
      <c r="S43" s="12"/>
      <c r="T43" s="13">
        <f>IF(MAX(CP43:CR43)&gt;0,MAX(ABS(P43)*CP43,ABS(Q43)*CQ43,CR43*ABS(R43)),0)</f>
        <v>0</v>
      </c>
      <c r="U43" s="15">
        <f>IF(OR(N43=0,T43=0),0,N43+T43)</f>
        <v>0</v>
      </c>
      <c r="V43" s="18">
        <v>150</v>
      </c>
      <c r="W43" s="18">
        <v>160</v>
      </c>
      <c r="X43" s="18">
        <v>170</v>
      </c>
      <c r="Y43" s="12"/>
      <c r="Z43" s="13">
        <f>IF(MAX(CV43:CX43)&gt;0,MAX(ABS(V43)*CV43,ABS(W43)*CW43,CX43*ABS(X43)),0)</f>
        <v>0</v>
      </c>
      <c r="AA43" s="15">
        <f ca="1">AI43*IF($AB$8="PL Total",AL43,IF($AB$8="Push Pull Total",AM43,IF($AB$8="Best Squat",N43,IF($AB$8="Best Bench",T43,Z43))))</f>
        <v>170</v>
      </c>
      <c r="AB43" s="16">
        <f ca="1">IF(OR(E43="",AA43=0),0,AA43*G43)</f>
        <v>97.749999999999986</v>
      </c>
      <c r="AC43" s="16">
        <f ca="1">IF(OR(AA43=0,C43="",AND(C43&lt;40,C43&gt;22)),0,VLOOKUP($D43,[2]DATA!$A$2:$B$53,2,TRUE)*AB43)</f>
        <v>115.34499999999997</v>
      </c>
    </row>
    <row r="45" spans="1:31">
      <c r="A45" s="9" t="s">
        <v>43</v>
      </c>
      <c r="B45" s="10" t="s">
        <v>87</v>
      </c>
      <c r="C45" s="9">
        <v>62</v>
      </c>
      <c r="D45" s="9" t="s">
        <v>81</v>
      </c>
      <c r="E45" s="9">
        <v>81</v>
      </c>
      <c r="F45" s="11" t="str">
        <f>IF(OR(D45="",E45=""),"",IF(LEFT(D45,1)="M",VLOOKUP(E45,[2]Setup!$J$9:$K$23,2,TRUE),VLOOKUP(E45,[2]Setup!$L$9:$M$23,2,TRUE)))</f>
        <v>SHW</v>
      </c>
      <c r="G45" s="11" t="e">
        <f>IF(E45="",0,VLOOKUP(AK45,[2]DATA!$L$2:$N$1910,IF(LEFT(D45,1)="F",3,2)))</f>
        <v>#N/A</v>
      </c>
      <c r="H45" s="9"/>
      <c r="I45" s="9"/>
      <c r="J45" s="12"/>
      <c r="K45" s="12"/>
      <c r="L45" s="12"/>
      <c r="M45" s="12"/>
      <c r="N45" s="13">
        <f>IF(MAX(CJ45:CL45)&gt;0,MAX(ABS(J45)*CJ45,ABS(K45)*CK45,CL45*ABS(L45)),0)</f>
        <v>0</v>
      </c>
      <c r="O45" s="14"/>
      <c r="P45" s="12"/>
      <c r="Q45" s="12"/>
      <c r="R45" s="12"/>
      <c r="S45" s="12"/>
      <c r="T45" s="13">
        <f>IF(MAX(CP45:CR45)&gt;0,MAX(ABS(P45)*CP45,ABS(Q45)*CQ45,CR45*ABS(R45)),0)</f>
        <v>0</v>
      </c>
      <c r="U45" s="15">
        <f>IF(OR(N45=0,T45=0),0,N45+T45)</f>
        <v>0</v>
      </c>
      <c r="V45" s="18">
        <v>135</v>
      </c>
      <c r="W45" s="18">
        <v>145</v>
      </c>
      <c r="X45" s="18">
        <v>150</v>
      </c>
      <c r="Y45" s="12"/>
      <c r="Z45" s="13">
        <f>IF(MAX(CV45:CX45)&gt;0,MAX(ABS(V45)*CV45,ABS(W45)*CW45,CX45*ABS(X45)),0)</f>
        <v>0</v>
      </c>
      <c r="AA45" s="15">
        <f ca="1">AI45*IF($AB$8="PL Total",AL45,IF($AB$8="Push Pull Total",AM45,IF($AB$8="Best Squat",N45,IF($AB$8="Best Bench",T45,Z45))))</f>
        <v>150</v>
      </c>
      <c r="AB45" s="16">
        <f ca="1">IF(OR(E45="",AA45=0),0,AA45*G45)</f>
        <v>119.3325</v>
      </c>
      <c r="AC45" s="16">
        <f ca="1">IF(OR(AA45=0,C45="",AND(C45&lt;40,C45&gt;22)),0,VLOOKUP($D45,[2]DATA!$A$2:$B$53,2,TRUE)*AB45)</f>
        <v>166.23017250000001</v>
      </c>
      <c r="AE45" t="s">
        <v>92</v>
      </c>
    </row>
    <row r="46" spans="1:31">
      <c r="A46" s="9" t="s">
        <v>43</v>
      </c>
      <c r="B46" s="10" t="s">
        <v>91</v>
      </c>
      <c r="C46" s="9">
        <v>38</v>
      </c>
      <c r="D46" s="9" t="s">
        <v>78</v>
      </c>
      <c r="E46" s="9">
        <v>58.2</v>
      </c>
      <c r="F46" s="11">
        <f>IF(OR(D46="",E46=""),"",IF(LEFT(D46,1)="M",VLOOKUP(E46,[2]Setup!$J$9:$K$23,2,TRUE),VLOOKUP(E46,[2]Setup!$L$9:$M$23,2,TRUE)))</f>
        <v>60</v>
      </c>
      <c r="G46" s="11" t="e">
        <f>IF(E46="",0,VLOOKUP(AK46,[2]DATA!$L$2:$N$1910,IF(LEFT(D46,1)="F",3,2)))</f>
        <v>#N/A</v>
      </c>
      <c r="H46" s="9"/>
      <c r="I46" s="9"/>
      <c r="J46" s="12"/>
      <c r="K46" s="12"/>
      <c r="L46" s="12"/>
      <c r="M46" s="12"/>
      <c r="N46" s="13">
        <f>IF(MAX(CJ46:CL46)&gt;0,MAX(ABS(J46)*CJ46,ABS(K46)*CK46,CL46*ABS(L46)),0)</f>
        <v>0</v>
      </c>
      <c r="O46" s="14"/>
      <c r="P46" s="12"/>
      <c r="Q46" s="12"/>
      <c r="R46" s="12"/>
      <c r="S46" s="12"/>
      <c r="T46" s="13">
        <f>IF(MAX(CP46:CR46)&gt;0,MAX(ABS(P46)*CP46,ABS(Q46)*CQ46,CR46*ABS(R46)),0)</f>
        <v>0</v>
      </c>
      <c r="U46" s="15">
        <f>IF(OR(N46=0,T46=0),0,N46+T46)</f>
        <v>0</v>
      </c>
      <c r="V46" s="18">
        <v>145</v>
      </c>
      <c r="W46" s="18">
        <v>152.5</v>
      </c>
      <c r="X46" s="18">
        <v>160</v>
      </c>
      <c r="Y46" s="12"/>
      <c r="Z46" s="13">
        <f>IF(MAX(CV46:CX46)&gt;0,MAX(ABS(V46)*CV46,ABS(W46)*CW46,CX46*ABS(X46)),0)</f>
        <v>0</v>
      </c>
      <c r="AA46" s="15">
        <f ca="1">AI46*IF($AB$8="PL Total",AL46,IF($AB$8="Push Pull Total",AM46,IF($AB$8="Best Squat",N46,IF($AB$8="Best Bench",T46,Z46))))</f>
        <v>160</v>
      </c>
      <c r="AB46" s="16">
        <f ca="1">IF(OR(E46="",AA46=0),0,AA46*G46)</f>
        <v>161.92000000000002</v>
      </c>
      <c r="AC46" s="16">
        <v>161.91999999999999</v>
      </c>
      <c r="AE46" t="s">
        <v>93</v>
      </c>
    </row>
    <row r="47" spans="1:31">
      <c r="A47" s="9" t="s">
        <v>43</v>
      </c>
      <c r="B47" s="10" t="s">
        <v>83</v>
      </c>
      <c r="C47" s="9">
        <v>67</v>
      </c>
      <c r="D47" s="9" t="s">
        <v>81</v>
      </c>
      <c r="E47" s="9">
        <v>74.099999999999994</v>
      </c>
      <c r="F47" s="11">
        <f>IF(OR(D47="",E47=""),"",IF(LEFT(D47,1)="M",VLOOKUP(E47,[2]Setup!$J$9:$K$23,2,TRUE),VLOOKUP(E47,[2]Setup!$L$9:$M$23,2,TRUE)))</f>
        <v>80</v>
      </c>
      <c r="G47" s="11" t="e">
        <f>IF(E47="",0,VLOOKUP(AK47,[2]DATA!$L$2:$N$1910,IF(LEFT(D47,1)="F",3,2)))</f>
        <v>#N/A</v>
      </c>
      <c r="H47" s="9"/>
      <c r="I47" s="9"/>
      <c r="J47" s="12"/>
      <c r="K47" s="12"/>
      <c r="L47" s="12"/>
      <c r="M47" s="12"/>
      <c r="N47" s="13">
        <f>IF(MAX(CJ47:CL47)&gt;0,MAX(ABS(J47)*CJ47,ABS(K47)*CK47,CL47*ABS(L47)),0)</f>
        <v>0</v>
      </c>
      <c r="O47" s="14"/>
      <c r="P47" s="12"/>
      <c r="Q47" s="12"/>
      <c r="R47" s="12"/>
      <c r="S47" s="12"/>
      <c r="T47" s="13">
        <f>IF(MAX(CP47:CR47)&gt;0,MAX(ABS(P47)*CP47,ABS(Q47)*CQ47,CR47*ABS(R47)),0)</f>
        <v>0</v>
      </c>
      <c r="U47" s="15">
        <f>IF(OR(N47=0,T47=0),0,N47+T47)</f>
        <v>0</v>
      </c>
      <c r="V47" s="18">
        <v>95</v>
      </c>
      <c r="W47" s="18">
        <v>110</v>
      </c>
      <c r="X47" s="18">
        <v>120</v>
      </c>
      <c r="Y47" s="12"/>
      <c r="Z47" s="13">
        <f>IF(MAX(CV47:CX47)&gt;0,MAX(ABS(V47)*CV47,ABS(W47)*CW47,CX47*ABS(X47)),0)</f>
        <v>0</v>
      </c>
      <c r="AA47" s="15">
        <f ca="1">AI47*IF($AB$8="PL Total",AL47,IF($AB$8="Push Pull Total",AM47,IF($AB$8="Best Squat",N47,IF($AB$8="Best Bench",T47,Z47))))</f>
        <v>120</v>
      </c>
      <c r="AB47" s="16">
        <f ca="1">IF(OR(E47="",AA47=0),0,AA47*G47)</f>
        <v>101.148</v>
      </c>
      <c r="AC47" s="16">
        <f ca="1">IF(OR(AA47=0,C47="",AND(C47&lt;40,C47&gt;22)),0,VLOOKUP($D47,[2]DATA!$A$2:$B$53,2,TRUE)*AB47)</f>
        <v>156.07136399999999</v>
      </c>
      <c r="AE47" t="s">
        <v>94</v>
      </c>
    </row>
    <row r="48" spans="1:31">
      <c r="A48" s="9" t="s">
        <v>43</v>
      </c>
      <c r="B48" s="10" t="s">
        <v>85</v>
      </c>
      <c r="C48" s="9">
        <v>29</v>
      </c>
      <c r="D48" s="9" t="s">
        <v>78</v>
      </c>
      <c r="E48" s="9">
        <v>63.5</v>
      </c>
      <c r="F48" s="11">
        <f>IF(OR(D48="",E48=""),"",IF(LEFT(D48,1)="M",VLOOKUP(E48,[2]Setup!$J$9:$K$23,2,TRUE),VLOOKUP(E48,[2]Setup!$L$9:$M$23,2,TRUE)))</f>
        <v>70</v>
      </c>
      <c r="G48" s="11" t="e">
        <f>IF(E48="",0,VLOOKUP(AK48,[2]DATA!$L$2:$N$1910,IF(LEFT(D48,1)="F",3,2)))</f>
        <v>#N/A</v>
      </c>
      <c r="H48" s="9"/>
      <c r="I48" s="9"/>
      <c r="J48" s="12"/>
      <c r="K48" s="12"/>
      <c r="L48" s="12"/>
      <c r="M48" s="12"/>
      <c r="N48" s="13">
        <f>IF(MAX(CJ48:CL48)&gt;0,MAX(ABS(J48)*CJ48,ABS(K48)*CK48,CL48*ABS(L48)),0)</f>
        <v>0</v>
      </c>
      <c r="O48" s="14"/>
      <c r="P48" s="12"/>
      <c r="Q48" s="12"/>
      <c r="R48" s="12"/>
      <c r="S48" s="12"/>
      <c r="T48" s="13">
        <f>IF(MAX(CP48:CR48)&gt;0,MAX(ABS(P48)*CP48,ABS(Q48)*CQ48,CR48*ABS(R48)),0)</f>
        <v>0</v>
      </c>
      <c r="U48" s="15">
        <f>IF(OR(N48=0,T48=0),0,N48+T48)</f>
        <v>0</v>
      </c>
      <c r="V48" s="18">
        <v>120</v>
      </c>
      <c r="W48" s="18">
        <v>132.5</v>
      </c>
      <c r="X48" s="18">
        <v>142.5</v>
      </c>
      <c r="Y48" s="12"/>
      <c r="Z48" s="13">
        <f>IF(MAX(CV48:CX48)&gt;0,MAX(ABS(V48)*CV48,ABS(W48)*CW48,CX48*ABS(X48)),0)</f>
        <v>0</v>
      </c>
      <c r="AA48" s="15">
        <f ca="1">AI48*IF($AB$8="PL Total",AL48,IF($AB$8="Push Pull Total",AM48,IF($AB$8="Best Squat",N48,IF($AB$8="Best Bench",T48,Z48))))</f>
        <v>142.5</v>
      </c>
      <c r="AB48" s="16">
        <f ca="1">IF(OR(E48="",AA48=0),0,AA48*G48)</f>
        <v>134.50575000000001</v>
      </c>
      <c r="AC48" s="16">
        <v>134.506</v>
      </c>
    </row>
    <row r="49" spans="1:29">
      <c r="A49" s="9" t="s">
        <v>43</v>
      </c>
      <c r="B49" s="10" t="s">
        <v>89</v>
      </c>
      <c r="C49" s="9">
        <v>41</v>
      </c>
      <c r="D49" s="9" t="s">
        <v>81</v>
      </c>
      <c r="E49" s="9">
        <v>75.7</v>
      </c>
      <c r="F49" s="11">
        <f>IF(OR(D49="",E49=""),"",IF(LEFT(D49,1)="M",VLOOKUP(E49,[2]Setup!$J$9:$K$23,2,TRUE),VLOOKUP(E49,[2]Setup!$L$9:$M$23,2,TRUE)))</f>
        <v>80</v>
      </c>
      <c r="G49" s="11" t="e">
        <f>IF(E49="",0,VLOOKUP(AK49,[2]DATA!$L$2:$N$1910,IF(LEFT(D49,1)="F",3,2)))</f>
        <v>#N/A</v>
      </c>
      <c r="H49" s="9"/>
      <c r="I49" s="9"/>
      <c r="J49" s="12"/>
      <c r="K49" s="12"/>
      <c r="L49" s="12"/>
      <c r="M49" s="12"/>
      <c r="N49" s="13">
        <f>IF(MAX(CJ49:CL49)&gt;0,MAX(ABS(J49)*CJ49,ABS(K49)*CK49,CL49*ABS(L49)),0)</f>
        <v>0</v>
      </c>
      <c r="O49" s="14"/>
      <c r="P49" s="12"/>
      <c r="Q49" s="12"/>
      <c r="R49" s="12"/>
      <c r="S49" s="12"/>
      <c r="T49" s="13">
        <f>IF(MAX(CP49:CR49)&gt;0,MAX(ABS(P49)*CP49,ABS(Q49)*CQ49,CR49*ABS(R49)),0)</f>
        <v>0</v>
      </c>
      <c r="U49" s="15">
        <f>IF(OR(N49=0,T49=0),0,N49+T49)</f>
        <v>0</v>
      </c>
      <c r="V49" s="18">
        <v>140</v>
      </c>
      <c r="W49" s="18">
        <v>150</v>
      </c>
      <c r="X49" s="18">
        <v>160</v>
      </c>
      <c r="Y49" s="12"/>
      <c r="Z49" s="13">
        <f>IF(MAX(CV49:CX49)&gt;0,MAX(ABS(V49)*CV49,ABS(W49)*CW49,CX49*ABS(X49)),0)</f>
        <v>0</v>
      </c>
      <c r="AA49" s="15">
        <f ca="1">AI49*IF($AB$8="PL Total",AL49,IF($AB$8="Push Pull Total",AM49,IF($AB$8="Best Squat",N49,IF($AB$8="Best Bench",T49,Z49))))</f>
        <v>160</v>
      </c>
      <c r="AB49" s="16">
        <f ca="1">IF(OR(E49="",AA49=0),0,AA49*G49)</f>
        <v>132.95999999999998</v>
      </c>
      <c r="AC49" s="16">
        <f ca="1">IF(OR(AA49=0,C49="",AND(C49&lt;40,C49&gt;22)),0,VLOOKUP($D49,[2]DATA!$A$2:$B$53,2,TRUE)*AB49)</f>
        <v>134.28959999999998</v>
      </c>
    </row>
    <row r="50" spans="1:29">
      <c r="A50" s="9" t="s">
        <v>43</v>
      </c>
      <c r="B50" s="10" t="s">
        <v>88</v>
      </c>
      <c r="C50" s="9">
        <v>29</v>
      </c>
      <c r="D50" s="9" t="s">
        <v>78</v>
      </c>
      <c r="E50" s="9">
        <v>68.400000000000006</v>
      </c>
      <c r="F50" s="11">
        <f>IF(OR(D50="",E50=""),"",IF(LEFT(D50,1)="M",VLOOKUP(E50,[2]Setup!$J$9:$K$23,2,TRUE),VLOOKUP(E50,[2]Setup!$L$9:$M$23,2,TRUE)))</f>
        <v>70</v>
      </c>
      <c r="G50" s="11" t="e">
        <f>IF(E50="",0,VLOOKUP(AK50,[2]DATA!$L$2:$N$1910,IF(LEFT(D50,1)="F",3,2)))</f>
        <v>#N/A</v>
      </c>
      <c r="H50" s="9"/>
      <c r="I50" s="9"/>
      <c r="J50" s="12"/>
      <c r="K50" s="12"/>
      <c r="L50" s="12"/>
      <c r="M50" s="12"/>
      <c r="N50" s="13">
        <f>IF(MAX(CJ50:CL50)&gt;0,MAX(ABS(J50)*CJ50,ABS(K50)*CK50,CL50*ABS(L50)),0)</f>
        <v>0</v>
      </c>
      <c r="O50" s="14"/>
      <c r="P50" s="12"/>
      <c r="Q50" s="12"/>
      <c r="R50" s="12"/>
      <c r="S50" s="12"/>
      <c r="T50" s="13">
        <f>IF(MAX(CP50:CR50)&gt;0,MAX(ABS(P50)*CP50,ABS(Q50)*CQ50,CR50*ABS(R50)),0)</f>
        <v>0</v>
      </c>
      <c r="U50" s="15">
        <f>IF(OR(N50=0,T50=0),0,N50+T50)</f>
        <v>0</v>
      </c>
      <c r="V50" s="18">
        <v>150</v>
      </c>
      <c r="W50" s="12">
        <v>-155</v>
      </c>
      <c r="X50" s="12">
        <v>-155</v>
      </c>
      <c r="Y50" s="12"/>
      <c r="Z50" s="13">
        <f>IF(MAX(CV50:CX50)&gt;0,MAX(ABS(V50)*CV50,ABS(W50)*CW50,CX50*ABS(X50)),0)</f>
        <v>0</v>
      </c>
      <c r="AA50" s="15">
        <f ca="1">AI50*IF($AB$8="PL Total",AL50,IF($AB$8="Push Pull Total",AM50,IF($AB$8="Best Squat",N50,IF($AB$8="Best Bench",T50,Z50))))</f>
        <v>150</v>
      </c>
      <c r="AB50" s="16">
        <f ca="1">IF(OR(E50="",AA50=0),0,AA50*G50)</f>
        <v>133.61250000000001</v>
      </c>
      <c r="AC50" s="16">
        <v>133.613</v>
      </c>
    </row>
    <row r="51" spans="1:29">
      <c r="A51" s="9" t="s">
        <v>43</v>
      </c>
      <c r="B51" s="10" t="s">
        <v>86</v>
      </c>
      <c r="C51" s="9">
        <v>26</v>
      </c>
      <c r="D51" s="9" t="s">
        <v>78</v>
      </c>
      <c r="E51" s="9">
        <v>66.099999999999994</v>
      </c>
      <c r="F51" s="11">
        <f>IF(OR(D51="",E51=""),"",IF(LEFT(D51,1)="M",VLOOKUP(E51,[2]Setup!$J$9:$K$23,2,TRUE),VLOOKUP(E51,[2]Setup!$L$9:$M$23,2,TRUE)))</f>
        <v>70</v>
      </c>
      <c r="G51" s="11" t="e">
        <f>IF(E51="",0,VLOOKUP(AK51,[2]DATA!$L$2:$N$1910,IF(LEFT(D51,1)="F",3,2)))</f>
        <v>#N/A</v>
      </c>
      <c r="H51" s="9"/>
      <c r="I51" s="9"/>
      <c r="J51" s="12"/>
      <c r="K51" s="12"/>
      <c r="L51" s="12"/>
      <c r="M51" s="12"/>
      <c r="N51" s="13">
        <f>IF(MAX(CJ51:CL51)&gt;0,MAX(ABS(J51)*CJ51,ABS(K51)*CK51,CL51*ABS(L51)),0)</f>
        <v>0</v>
      </c>
      <c r="O51" s="14"/>
      <c r="P51" s="12"/>
      <c r="Q51" s="12"/>
      <c r="R51" s="12"/>
      <c r="S51" s="12"/>
      <c r="T51" s="13">
        <f>IF(MAX(CP51:CR51)&gt;0,MAX(ABS(P51)*CP51,ABS(Q51)*CQ51,CR51*ABS(R51)),0)</f>
        <v>0</v>
      </c>
      <c r="U51" s="15">
        <f>IF(OR(N51=0,T51=0),0,N51+T51)</f>
        <v>0</v>
      </c>
      <c r="V51" s="18">
        <v>125</v>
      </c>
      <c r="W51" s="18">
        <v>135</v>
      </c>
      <c r="X51" s="18">
        <v>142.5</v>
      </c>
      <c r="Y51" s="12"/>
      <c r="Z51" s="13">
        <f>IF(MAX(CV51:CX51)&gt;0,MAX(ABS(V51)*CV51,ABS(W51)*CW51,CX51*ABS(X51)),0)</f>
        <v>0</v>
      </c>
      <c r="AA51" s="15">
        <f ca="1">AI51*IF($AB$8="PL Total",AL51,IF($AB$8="Push Pull Total",AM51,IF($AB$8="Best Squat",N51,IF($AB$8="Best Bench",T51,Z51))))</f>
        <v>142.5</v>
      </c>
      <c r="AB51" s="16">
        <f ca="1">IF(OR(E51="",AA51=0),0,AA51*G51)</f>
        <v>130.31625</v>
      </c>
      <c r="AC51" s="16">
        <v>130.316</v>
      </c>
    </row>
    <row r="52" spans="1:29">
      <c r="A52" s="9" t="s">
        <v>43</v>
      </c>
      <c r="B52" s="10" t="s">
        <v>90</v>
      </c>
      <c r="C52" s="9">
        <v>39</v>
      </c>
      <c r="D52" s="9" t="s">
        <v>78</v>
      </c>
      <c r="E52" s="9">
        <v>79</v>
      </c>
      <c r="F52" s="11">
        <f>IF(OR(D52="",E52=""),"",IF(LEFT(D52,1)="M",VLOOKUP(E52,[2]Setup!$J$9:$K$23,2,TRUE),VLOOKUP(E52,[2]Setup!$L$9:$M$23,2,TRUE)))</f>
        <v>80</v>
      </c>
      <c r="G52" s="11" t="e">
        <f>IF(E52="",0,VLOOKUP(AK52,[2]DATA!$L$2:$N$1910,IF(LEFT(D52,1)="F",3,2)))</f>
        <v>#N/A</v>
      </c>
      <c r="H52" s="9"/>
      <c r="I52" s="9"/>
      <c r="J52" s="12"/>
      <c r="K52" s="12"/>
      <c r="L52" s="12"/>
      <c r="M52" s="12"/>
      <c r="N52" s="13">
        <f>IF(MAX(CJ52:CL52)&gt;0,MAX(ABS(J52)*CJ52,ABS(K52)*CK52,CL52*ABS(L52)),0)</f>
        <v>0</v>
      </c>
      <c r="O52" s="14"/>
      <c r="P52" s="12"/>
      <c r="Q52" s="12"/>
      <c r="R52" s="12"/>
      <c r="S52" s="12"/>
      <c r="T52" s="13">
        <f>IF(MAX(CP52:CR52)&gt;0,MAX(ABS(P52)*CP52,ABS(Q52)*CQ52,CR52*ABS(R52)),0)</f>
        <v>0</v>
      </c>
      <c r="U52" s="15">
        <f>IF(OR(N52=0,T52=0),0,N52+T52)</f>
        <v>0</v>
      </c>
      <c r="V52" s="18">
        <v>140</v>
      </c>
      <c r="W52" s="18">
        <v>150</v>
      </c>
      <c r="X52" s="18">
        <v>160</v>
      </c>
      <c r="Y52" s="12"/>
      <c r="Z52" s="13">
        <f>IF(MAX(CV52:CX52)&gt;0,MAX(ABS(V52)*CV52,ABS(W52)*CW52,CX52*ABS(X52)),0)</f>
        <v>0</v>
      </c>
      <c r="AA52" s="15">
        <f ca="1">AI52*IF($AB$8="PL Total",AL52,IF($AB$8="Push Pull Total",AM52,IF($AB$8="Best Squat",N52,IF($AB$8="Best Bench",T52,Z52))))</f>
        <v>160</v>
      </c>
      <c r="AB52" s="16">
        <f ca="1">IF(OR(E52="",AA52=0),0,AA52*G52)</f>
        <v>129.31200000000001</v>
      </c>
      <c r="AC52" s="16">
        <v>129.31200000000001</v>
      </c>
    </row>
    <row r="53" spans="1:29">
      <c r="A53" s="9" t="s">
        <v>43</v>
      </c>
      <c r="B53" s="10" t="s">
        <v>84</v>
      </c>
      <c r="C53" s="9">
        <v>35</v>
      </c>
      <c r="D53" s="9" t="s">
        <v>78</v>
      </c>
      <c r="E53" s="9">
        <v>54.8</v>
      </c>
      <c r="F53" s="11">
        <f>IF(OR(D53="",E53=""),"",IF(LEFT(D53,1)="M",VLOOKUP(E53,[2]Setup!$J$9:$K$23,2,TRUE),VLOOKUP(E53,[2]Setup!$L$9:$M$23,2,TRUE)))</f>
        <v>60</v>
      </c>
      <c r="G53" s="11" t="e">
        <f>IF(E53="",0,VLOOKUP(AK53,[2]DATA!$L$2:$N$1910,IF(LEFT(D53,1)="F",3,2)))</f>
        <v>#N/A</v>
      </c>
      <c r="H53" s="9"/>
      <c r="I53" s="9"/>
      <c r="J53" s="12"/>
      <c r="K53" s="12"/>
      <c r="L53" s="12"/>
      <c r="M53" s="12"/>
      <c r="N53" s="13">
        <f>IF(MAX(CJ53:CL53)&gt;0,MAX(ABS(J53)*CJ53,ABS(K53)*CK53,CL53*ABS(L53)),0)</f>
        <v>0</v>
      </c>
      <c r="O53" s="14"/>
      <c r="P53" s="12"/>
      <c r="Q53" s="12"/>
      <c r="R53" s="12"/>
      <c r="S53" s="12"/>
      <c r="T53" s="13">
        <f>IF(MAX(CP53:CR53)&gt;0,MAX(ABS(P53)*CP53,ABS(Q53)*CQ53,CR53*ABS(R53)),0)</f>
        <v>0</v>
      </c>
      <c r="U53" s="15">
        <f>IF(OR(N53=0,T53=0),0,N53+T53)</f>
        <v>0</v>
      </c>
      <c r="V53" s="18">
        <v>110</v>
      </c>
      <c r="W53" s="18">
        <v>115</v>
      </c>
      <c r="X53" s="18">
        <v>120</v>
      </c>
      <c r="Y53" s="12"/>
      <c r="Z53" s="13">
        <f>IF(MAX(CV53:CX53)&gt;0,MAX(ABS(V53)*CV53,ABS(W53)*CW53,CX53*ABS(X53)),0)</f>
        <v>0</v>
      </c>
      <c r="AA53" s="15">
        <f ca="1">AI53*IF($AB$8="PL Total",AL53,IF($AB$8="Push Pull Total",AM53,IF($AB$8="Best Squat",N53,IF($AB$8="Best Bench",T53,Z53))))</f>
        <v>120</v>
      </c>
      <c r="AB53" s="16">
        <f ca="1">IF(OR(E53="",AA53=0),0,AA53*G53)</f>
        <v>127.464</v>
      </c>
      <c r="AC53" s="16">
        <v>127.464</v>
      </c>
    </row>
    <row r="54" spans="1:29">
      <c r="A54" s="9" t="s">
        <v>43</v>
      </c>
      <c r="B54" s="10" t="s">
        <v>79</v>
      </c>
      <c r="C54" s="9">
        <v>30</v>
      </c>
      <c r="D54" s="9" t="s">
        <v>78</v>
      </c>
      <c r="E54" s="9">
        <v>45</v>
      </c>
      <c r="F54" s="11">
        <f>IF(OR(D54="",E54=""),"",IF(LEFT(D54,1)="M",VLOOKUP(E54,[2]Setup!$J$9:$K$23,2,TRUE),VLOOKUP(E54,[2]Setup!$L$9:$M$23,2,TRUE)))</f>
        <v>60</v>
      </c>
      <c r="G54" s="11" t="e">
        <f>IF(E54="",0,VLOOKUP(AK54,[2]DATA!$L$2:$N$1910,IF(LEFT(D54,1)="F",3,2)))</f>
        <v>#N/A</v>
      </c>
      <c r="H54" s="9"/>
      <c r="I54" s="9"/>
      <c r="J54" s="12"/>
      <c r="K54" s="12"/>
      <c r="L54" s="12"/>
      <c r="M54" s="12"/>
      <c r="N54" s="13">
        <f>IF(MAX(CJ54:CL54)&gt;0,MAX(ABS(J54)*CJ54,ABS(K54)*CK54,CL54*ABS(L54)),0)</f>
        <v>0</v>
      </c>
      <c r="O54" s="14"/>
      <c r="P54" s="12"/>
      <c r="Q54" s="12"/>
      <c r="R54" s="12"/>
      <c r="S54" s="12"/>
      <c r="T54" s="13">
        <f>IF(MAX(CP54:CR54)&gt;0,MAX(ABS(P54)*CP54,ABS(Q54)*CQ54,CR54*ABS(R54)),0)</f>
        <v>0</v>
      </c>
      <c r="U54" s="15">
        <f>IF(OR(N54=0,T54=0),0,N54+T54)</f>
        <v>0</v>
      </c>
      <c r="V54" s="18">
        <v>90</v>
      </c>
      <c r="W54" s="18">
        <v>100</v>
      </c>
      <c r="X54" s="12">
        <v>-110</v>
      </c>
      <c r="Y54" s="12"/>
      <c r="Z54" s="13">
        <f>IF(MAX(CV54:CX54)&gt;0,MAX(ABS(V54)*CV54,ABS(W54)*CW54,CX54*ABS(X54)),0)</f>
        <v>0</v>
      </c>
      <c r="AA54" s="15">
        <f ca="1">AI54*IF($AB$8="PL Total",AL54,IF($AB$8="Push Pull Total",AM54,IF($AB$8="Best Squat",N54,IF($AB$8="Best Bench",T54,Z54))))</f>
        <v>100</v>
      </c>
      <c r="AB54" s="16">
        <f ca="1">IF(OR(E54="",AA54=0),0,AA54*G54)</f>
        <v>123.73</v>
      </c>
      <c r="AC54" s="16">
        <v>123.73</v>
      </c>
    </row>
    <row r="55" spans="1:29">
      <c r="A55" s="9" t="s">
        <v>43</v>
      </c>
      <c r="B55" s="10" t="s">
        <v>74</v>
      </c>
      <c r="C55" s="9">
        <v>22</v>
      </c>
      <c r="D55" s="9" t="s">
        <v>73</v>
      </c>
      <c r="E55" s="9">
        <v>56.5</v>
      </c>
      <c r="F55" s="11">
        <f>IF(OR(D55="",E55=""),"",IF(LEFT(D55,1)="M",VLOOKUP(E55,[2]Setup!$J$9:$K$23,2,TRUE),VLOOKUP(E55,[2]Setup!$L$9:$M$23,2,TRUE)))</f>
        <v>60</v>
      </c>
      <c r="G55" s="11" t="e">
        <f>IF(E55="",0,VLOOKUP(AK55,[2]DATA!$L$2:$N$1910,IF(LEFT(D55,1)="F",3,2)))</f>
        <v>#N/A</v>
      </c>
      <c r="H55" s="9"/>
      <c r="I55" s="9"/>
      <c r="J55" s="12"/>
      <c r="K55" s="12"/>
      <c r="L55" s="12"/>
      <c r="M55" s="12"/>
      <c r="N55" s="13">
        <f>IF(MAX(CJ55:CL55)&gt;0,MAX(ABS(J55)*CJ55,ABS(K55)*CK55,CL55*ABS(L55)),0)</f>
        <v>0</v>
      </c>
      <c r="O55" s="14"/>
      <c r="P55" s="12"/>
      <c r="Q55" s="12"/>
      <c r="R55" s="12"/>
      <c r="S55" s="12"/>
      <c r="T55" s="13">
        <f>IF(MAX(CP55:CR55)&gt;0,MAX(ABS(P55)*CP55,ABS(Q55)*CQ55,CR55*ABS(R55)),0)</f>
        <v>0</v>
      </c>
      <c r="U55" s="15">
        <f>IF(OR(N55=0,T55=0),0,N55+T55)</f>
        <v>0</v>
      </c>
      <c r="V55" s="18">
        <v>80</v>
      </c>
      <c r="W55" s="18">
        <v>92.5</v>
      </c>
      <c r="X55" s="18">
        <v>100</v>
      </c>
      <c r="Y55" s="12"/>
      <c r="Z55" s="13">
        <f>IF(MAX(CV55:CX55)&gt;0,MAX(ABS(V55)*CV55,ABS(W55)*CW55,CX55*ABS(X55)),0)</f>
        <v>0</v>
      </c>
      <c r="AA55" s="15">
        <f ca="1">AI55*IF($AB$8="PL Total",AL55,IF($AB$8="Push Pull Total",AM55,IF($AB$8="Best Squat",N55,IF($AB$8="Best Bench",T55,Z55))))</f>
        <v>100</v>
      </c>
      <c r="AB55" s="16">
        <f ca="1">IF(OR(E55="",AA55=0),0,AA55*G55)</f>
        <v>103.64999999999999</v>
      </c>
      <c r="AC55" s="16">
        <f ca="1">IF(OR(AA55=0,C55="",AND(C55&lt;40,C55&gt;22)),0,VLOOKUP($D55,[2]DATA!$A$2:$B$53,2,TRUE)*AB55)</f>
        <v>104.6865</v>
      </c>
    </row>
    <row r="56" spans="1:29">
      <c r="A56" s="9" t="s">
        <v>43</v>
      </c>
      <c r="B56" s="10" t="s">
        <v>76</v>
      </c>
      <c r="C56" s="9">
        <v>19</v>
      </c>
      <c r="D56" s="9" t="s">
        <v>73</v>
      </c>
      <c r="E56" s="9">
        <v>62.6</v>
      </c>
      <c r="F56" s="11">
        <f>IF(OR(D56="",E56=""),"",IF(LEFT(D56,1)="M",VLOOKUP(E56,[2]Setup!$J$9:$K$23,2,TRUE),VLOOKUP(E56,[2]Setup!$L$9:$M$23,2,TRUE)))</f>
        <v>70</v>
      </c>
      <c r="G56" s="11" t="e">
        <f>IF(E56="",0,VLOOKUP(AK56,[2]DATA!$L$2:$N$1910,IF(LEFT(D56,1)="F",3,2)))</f>
        <v>#N/A</v>
      </c>
      <c r="H56" s="9"/>
      <c r="I56" s="9"/>
      <c r="J56" s="12"/>
      <c r="K56" s="12"/>
      <c r="L56" s="12"/>
      <c r="M56" s="12"/>
      <c r="N56" s="13">
        <f>IF(MAX(CJ56:CL56)&gt;0,MAX(ABS(J56)*CJ56,ABS(K56)*CK56,CL56*ABS(L56)),0)</f>
        <v>0</v>
      </c>
      <c r="O56" s="14"/>
      <c r="P56" s="12"/>
      <c r="Q56" s="12"/>
      <c r="R56" s="12"/>
      <c r="S56" s="12"/>
      <c r="T56" s="13">
        <f>IF(MAX(CP56:CR56)&gt;0,MAX(ABS(P56)*CP56,ABS(Q56)*CQ56,CR56*ABS(R56)),0)</f>
        <v>0</v>
      </c>
      <c r="U56" s="15">
        <f>IF(OR(N56=0,T56=0),0,N56+T56)</f>
        <v>0</v>
      </c>
      <c r="V56" s="18">
        <v>90</v>
      </c>
      <c r="W56" s="18">
        <v>100</v>
      </c>
      <c r="X56" s="18">
        <v>105</v>
      </c>
      <c r="Y56" s="12"/>
      <c r="Z56" s="13">
        <f>IF(MAX(CV56:CX56)&gt;0,MAX(ABS(V56)*CV56,ABS(W56)*CW56,CX56*ABS(X56)),0)</f>
        <v>0</v>
      </c>
      <c r="AA56" s="15">
        <f ca="1">AI56*IF($AB$8="PL Total",AL56,IF($AB$8="Push Pull Total",AM56,IF($AB$8="Best Squat",N56,IF($AB$8="Best Bench",T56,Z56))))</f>
        <v>105</v>
      </c>
      <c r="AB56" s="16">
        <f ca="1">IF(OR(E56="",AA56=0),0,AA56*G56)</f>
        <v>100.2435</v>
      </c>
      <c r="AC56" s="16">
        <f ca="1">IF(OR(AA56=0,C56="",AND(C56&lt;40,C56&gt;22)),0,VLOOKUP($D56,[2]DATA!$A$2:$B$53,2,TRUE)*AB56)</f>
        <v>104.25324000000001</v>
      </c>
    </row>
    <row r="57" spans="1:29">
      <c r="A57" s="9" t="s">
        <v>43</v>
      </c>
      <c r="B57" s="10" t="s">
        <v>80</v>
      </c>
      <c r="C57" s="9">
        <v>41</v>
      </c>
      <c r="D57" s="9" t="s">
        <v>81</v>
      </c>
      <c r="E57" s="9">
        <v>68.5</v>
      </c>
      <c r="F57" s="11">
        <f>IF(OR(D57="",E57=""),"",IF(LEFT(D57,1)="M",VLOOKUP(E57,[2]Setup!$J$9:$K$23,2,TRUE),VLOOKUP(E57,[2]Setup!$L$9:$M$23,2,TRUE)))</f>
        <v>70</v>
      </c>
      <c r="G57" s="11" t="e">
        <f>IF(E57="",0,VLOOKUP(AK57,[2]DATA!$L$2:$N$1910,IF(LEFT(D57,1)="F",3,2)))</f>
        <v>#N/A</v>
      </c>
      <c r="H57" s="9"/>
      <c r="I57" s="9"/>
      <c r="J57" s="12"/>
      <c r="K57" s="12"/>
      <c r="L57" s="12"/>
      <c r="M57" s="12"/>
      <c r="N57" s="13">
        <f>IF(MAX(CJ57:CL57)&gt;0,MAX(ABS(J57)*CJ57,ABS(K57)*CK57,CL57*ABS(L57)),0)</f>
        <v>0</v>
      </c>
      <c r="O57" s="14"/>
      <c r="P57" s="12"/>
      <c r="Q57" s="12"/>
      <c r="R57" s="12"/>
      <c r="S57" s="12"/>
      <c r="T57" s="13">
        <f>IF(MAX(CP57:CR57)&gt;0,MAX(ABS(P57)*CP57,ABS(Q57)*CQ57,CR57*ABS(R57)),0)</f>
        <v>0</v>
      </c>
      <c r="U57" s="15">
        <f>IF(OR(N57=0,T57=0),0,N57+T57)</f>
        <v>0</v>
      </c>
      <c r="V57" s="18">
        <v>105</v>
      </c>
      <c r="W57" s="18">
        <v>110</v>
      </c>
      <c r="X57" s="12">
        <v>-115</v>
      </c>
      <c r="Y57" s="12"/>
      <c r="Z57" s="13">
        <f>IF(MAX(CV57:CX57)&gt;0,MAX(ABS(V57)*CV57,ABS(W57)*CW57,CX57*ABS(X57)),0)</f>
        <v>0</v>
      </c>
      <c r="AA57" s="15">
        <f ca="1">AI57*IF($AB$8="PL Total",AL57,IF($AB$8="Push Pull Total",AM57,IF($AB$8="Best Squat",N57,IF($AB$8="Best Bench",T57,Z57))))</f>
        <v>110</v>
      </c>
      <c r="AB57" s="16">
        <f ca="1">IF(OR(E57="",AA57=0),0,AA57*G57)</f>
        <v>97.883499999999998</v>
      </c>
      <c r="AC57" s="16">
        <f ca="1">IF(OR(AA57=0,C57="",AND(C57&lt;40,C57&gt;22)),0,VLOOKUP($D57,[2]DATA!$A$2:$B$53,2,TRUE)*AB57)</f>
        <v>98.862335000000002</v>
      </c>
    </row>
    <row r="58" spans="1:29">
      <c r="A58" s="9" t="s">
        <v>43</v>
      </c>
      <c r="B58" s="10" t="s">
        <v>72</v>
      </c>
      <c r="C58" s="9">
        <v>19</v>
      </c>
      <c r="D58" s="9" t="s">
        <v>73</v>
      </c>
      <c r="E58" s="9">
        <v>59.3</v>
      </c>
      <c r="F58" s="11">
        <f>IF(OR(D58="",E58=""),"",IF(LEFT(D58,1)="M",VLOOKUP(E58,[2]Setup!$J$9:$K$23,2,TRUE),VLOOKUP(E58,[2]Setup!$L$9:$M$23,2,TRUE)))</f>
        <v>60</v>
      </c>
      <c r="G58" s="11" t="e">
        <f>IF(E58="",0,VLOOKUP(AK58,[2]DATA!$L$2:$N$1910,IF(LEFT(D58,1)="F",3,2)))</f>
        <v>#N/A</v>
      </c>
      <c r="H58" s="9"/>
      <c r="I58" s="9"/>
      <c r="J58" s="12"/>
      <c r="K58" s="12"/>
      <c r="L58" s="12"/>
      <c r="M58" s="12"/>
      <c r="N58" s="13">
        <f>IF(MAX(CJ58:CL58)&gt;0,MAX(ABS(J58)*CJ58,ABS(K58)*CK58,CL58*ABS(L58)),0)</f>
        <v>0</v>
      </c>
      <c r="O58" s="14"/>
      <c r="P58" s="12"/>
      <c r="Q58" s="12"/>
      <c r="R58" s="12"/>
      <c r="S58" s="12"/>
      <c r="T58" s="13">
        <f>IF(MAX(CP58:CR58)&gt;0,MAX(ABS(P58)*CP58,ABS(Q58)*CQ58,CR58*ABS(R58)),0)</f>
        <v>0</v>
      </c>
      <c r="U58" s="15">
        <f>IF(OR(N58=0,T58=0),0,N58+T58)</f>
        <v>0</v>
      </c>
      <c r="V58" s="18">
        <v>80</v>
      </c>
      <c r="W58" s="12">
        <v>-90</v>
      </c>
      <c r="X58" s="18">
        <v>95</v>
      </c>
      <c r="Y58" s="12"/>
      <c r="Z58" s="13">
        <f>IF(MAX(CV58:CX58)&gt;0,MAX(ABS(V58)*CV58,ABS(W58)*CW58,CX58*ABS(X58)),0)</f>
        <v>0</v>
      </c>
      <c r="AA58" s="15">
        <f ca="1">AI58*IF($AB$8="PL Total",AL58,IF($AB$8="Push Pull Total",AM58,IF($AB$8="Best Squat",N58,IF($AB$8="Best Bench",T58,Z58))))</f>
        <v>95</v>
      </c>
      <c r="AB58" s="16">
        <f ca="1">IF(OR(E58="",AA58=0),0,AA58*G58)</f>
        <v>94.710250000000002</v>
      </c>
      <c r="AC58" s="16">
        <f ca="1">IF(OR(AA58=0,C58="",AND(C58&lt;40,C58&gt;22)),0,VLOOKUP($D58,[2]DATA!$A$2:$B$53,2,TRUE)*AB58)</f>
        <v>98.498660000000001</v>
      </c>
    </row>
    <row r="59" spans="1:29">
      <c r="A59" s="9" t="s">
        <v>43</v>
      </c>
      <c r="B59" s="10" t="s">
        <v>77</v>
      </c>
      <c r="C59" s="9">
        <v>31</v>
      </c>
      <c r="D59" s="9" t="s">
        <v>78</v>
      </c>
      <c r="E59" s="9">
        <v>61.3</v>
      </c>
      <c r="F59" s="11">
        <f>IF(OR(D59="",E59=""),"",IF(LEFT(D59,1)="M",VLOOKUP(E59,[2]Setup!$J$9:$K$23,2,TRUE),VLOOKUP(E59,[2]Setup!$L$9:$M$23,2,TRUE)))</f>
        <v>70</v>
      </c>
      <c r="G59" s="11" t="e">
        <f>IF(E59="",0,VLOOKUP(AK59,[2]DATA!$L$2:$N$1910,IF(LEFT(D59,1)="F",3,2)))</f>
        <v>#N/A</v>
      </c>
      <c r="H59" s="9"/>
      <c r="I59" s="9"/>
      <c r="J59" s="12"/>
      <c r="K59" s="12"/>
      <c r="L59" s="12"/>
      <c r="M59" s="12"/>
      <c r="N59" s="13">
        <f>IF(MAX(CJ59:CL59)&gt;0,MAX(ABS(J59)*CJ59,ABS(K59)*CK59,CL59*ABS(L59)),0)</f>
        <v>0</v>
      </c>
      <c r="O59" s="14"/>
      <c r="P59" s="12"/>
      <c r="Q59" s="12"/>
      <c r="R59" s="12"/>
      <c r="S59" s="12"/>
      <c r="T59" s="13">
        <f>IF(MAX(CP59:CR59)&gt;0,MAX(ABS(P59)*CP59,ABS(Q59)*CQ59,CR59*ABS(R59)),0)</f>
        <v>0</v>
      </c>
      <c r="U59" s="15">
        <f>IF(OR(N59=0,T59=0),0,N59+T59)</f>
        <v>0</v>
      </c>
      <c r="V59" s="18">
        <v>90</v>
      </c>
      <c r="W59" s="18">
        <v>100</v>
      </c>
      <c r="X59" s="18">
        <v>110</v>
      </c>
      <c r="Y59" s="12"/>
      <c r="Z59" s="13">
        <f>IF(MAX(CV59:CX59)&gt;0,MAX(ABS(V59)*CV59,ABS(W59)*CW59,CX59*ABS(X59)),0)</f>
        <v>0</v>
      </c>
      <c r="AA59" s="15">
        <f ca="1">AI59*IF($AB$8="PL Total",AL59,IF($AB$8="Push Pull Total",AM59,IF($AB$8="Best Squat",N59,IF($AB$8="Best Bench",T59,Z59))))</f>
        <v>100</v>
      </c>
      <c r="AB59" s="16">
        <f ca="1">IF(OR(E59="",AA59=0),0,AA59*G59)</f>
        <v>97.08</v>
      </c>
      <c r="AC59" s="16">
        <v>97.08</v>
      </c>
    </row>
    <row r="60" spans="1:29">
      <c r="A60" s="9" t="s">
        <v>43</v>
      </c>
      <c r="B60" s="10" t="s">
        <v>75</v>
      </c>
      <c r="C60" s="9">
        <v>21</v>
      </c>
      <c r="D60" s="9" t="s">
        <v>73</v>
      </c>
      <c r="E60" s="9">
        <v>67.3</v>
      </c>
      <c r="F60" s="11">
        <f>IF(OR(D60="",E60=""),"",IF(LEFT(D60,1)="M",VLOOKUP(E60,[2]Setup!$J$9:$K$23,2,TRUE),VLOOKUP(E60,[2]Setup!$L$9:$M$23,2,TRUE)))</f>
        <v>70</v>
      </c>
      <c r="G60" s="11" t="e">
        <f>IF(E60="",0,VLOOKUP(AK60,[2]DATA!$L$2:$N$1910,IF(LEFT(D60,1)="F",3,2)))</f>
        <v>#N/A</v>
      </c>
      <c r="H60" s="9"/>
      <c r="I60" s="9"/>
      <c r="J60" s="12"/>
      <c r="K60" s="12"/>
      <c r="L60" s="12"/>
      <c r="M60" s="12"/>
      <c r="N60" s="13">
        <f>IF(MAX(CJ60:CL60)&gt;0,MAX(ABS(J60)*CJ60,ABS(K60)*CK60,CL60*ABS(L60)),0)</f>
        <v>0</v>
      </c>
      <c r="O60" s="14"/>
      <c r="P60" s="12"/>
      <c r="Q60" s="12"/>
      <c r="R60" s="12"/>
      <c r="S60" s="12"/>
      <c r="T60" s="13">
        <f>IF(MAX(CP60:CR60)&gt;0,MAX(ABS(P60)*CP60,ABS(Q60)*CQ60,CR60*ABS(R60)),0)</f>
        <v>0</v>
      </c>
      <c r="U60" s="15">
        <f>IF(OR(N60=0,T60=0),0,N60+T60)</f>
        <v>0</v>
      </c>
      <c r="V60" s="18">
        <v>90</v>
      </c>
      <c r="W60" s="18">
        <v>100</v>
      </c>
      <c r="X60" s="18">
        <v>105</v>
      </c>
      <c r="Y60" s="12"/>
      <c r="Z60" s="13">
        <f>IF(MAX(CV60:CX60)&gt;0,MAX(ABS(V60)*CV60,ABS(W60)*CW60,CX60*ABS(X60)),0)</f>
        <v>0</v>
      </c>
      <c r="AA60" s="15">
        <f ca="1">AI60*IF($AB$8="PL Total",AL60,IF($AB$8="Push Pull Total",AM60,IF($AB$8="Best Squat",N60,IF($AB$8="Best Bench",T60,Z60))))</f>
        <v>105</v>
      </c>
      <c r="AB60" s="16">
        <f ca="1">IF(OR(E60="",AA60=0),0,AA60*G60)</f>
        <v>94.683750000000003</v>
      </c>
      <c r="AC60" s="16">
        <f ca="1">IF(OR(AA60=0,C60="",AND(C60&lt;40,C60&gt;22)),0,VLOOKUP($D60,[2]DATA!$A$2:$B$53,2,TRUE)*AB60)</f>
        <v>96.577425000000005</v>
      </c>
    </row>
    <row r="61" spans="1:29">
      <c r="A61" s="9" t="s">
        <v>43</v>
      </c>
      <c r="B61" s="10" t="s">
        <v>82</v>
      </c>
      <c r="C61" s="9">
        <v>26</v>
      </c>
      <c r="D61" s="9" t="s">
        <v>78</v>
      </c>
      <c r="E61" s="9">
        <v>67.2</v>
      </c>
      <c r="F61" s="11">
        <f>IF(OR(D61="",E61=""),"",IF(LEFT(D61,1)="M",VLOOKUP(E61,[2]Setup!$J$9:$K$23,2,TRUE),VLOOKUP(E61,[2]Setup!$L$9:$M$23,2,TRUE)))</f>
        <v>70</v>
      </c>
      <c r="G61" s="11" t="e">
        <f>IF(E61="",0,VLOOKUP(AK61,[2]DATA!$L$2:$N$1910,IF(LEFT(D61,1)="F",3,2)))</f>
        <v>#N/A</v>
      </c>
      <c r="H61" s="9"/>
      <c r="I61" s="9"/>
      <c r="J61" s="12"/>
      <c r="K61" s="12"/>
      <c r="L61" s="12"/>
      <c r="M61" s="12"/>
      <c r="N61" s="13">
        <f>IF(MAX(CJ61:CL61)&gt;0,MAX(ABS(J61)*CJ61,ABS(K61)*CK61,CL61*ABS(L61)),0)</f>
        <v>0</v>
      </c>
      <c r="O61" s="14"/>
      <c r="P61" s="12"/>
      <c r="Q61" s="12"/>
      <c r="R61" s="12"/>
      <c r="S61" s="12"/>
      <c r="T61" s="13">
        <f>IF(MAX(CP61:CR61)&gt;0,MAX(ABS(P61)*CP61,ABS(Q61)*CQ61,CR61*ABS(R61)),0)</f>
        <v>0</v>
      </c>
      <c r="U61" s="15">
        <f>IF(OR(N61=0,T61=0),0,N61+T61)</f>
        <v>0</v>
      </c>
      <c r="V61" s="18">
        <v>90</v>
      </c>
      <c r="W61" s="18">
        <v>105</v>
      </c>
      <c r="X61" s="12">
        <v>-120</v>
      </c>
      <c r="Y61" s="12"/>
      <c r="Z61" s="13">
        <f>IF(MAX(CV61:CX61)&gt;0,MAX(ABS(V61)*CV61,ABS(W61)*CW61,CX61*ABS(X61)),0)</f>
        <v>0</v>
      </c>
      <c r="AA61" s="15">
        <f ca="1">AI61*IF($AB$8="PL Total",AL61,IF($AB$8="Push Pull Total",AM61,IF($AB$8="Best Squat",N61,IF($AB$8="Best Bench",T61,Z61))))</f>
        <v>105</v>
      </c>
      <c r="AB61" s="16">
        <f ca="1">IF(OR(E61="",AA61=0),0,AA61*G61)</f>
        <v>94.794000000000011</v>
      </c>
      <c r="AC61" s="16">
        <v>94.793999999999997</v>
      </c>
    </row>
    <row r="63" spans="1:29">
      <c r="A63" s="9" t="s">
        <v>95</v>
      </c>
      <c r="B63" s="10" t="s">
        <v>111</v>
      </c>
      <c r="C63" s="9">
        <v>23</v>
      </c>
      <c r="D63" s="9" t="s">
        <v>97</v>
      </c>
      <c r="E63" s="9">
        <v>82.8</v>
      </c>
      <c r="F63" s="11">
        <f>IF(OR(D63="",E63=""),"",IF(LEFT(D63,1)="M",VLOOKUP(E63,[3]Setup!$J$9:$K$23,2,TRUE),VLOOKUP(E63,[3]Setup!$L$9:$M$23,2,TRUE)))</f>
        <v>90</v>
      </c>
      <c r="G63" s="11" t="e">
        <f>IF(E63="",0,VLOOKUP(AK63,[3]DATA!$L$2:$N$1910,IF(LEFT(D63,1)="F",3,2)))</f>
        <v>#N/A</v>
      </c>
      <c r="H63" s="9"/>
      <c r="I63" s="9"/>
      <c r="J63" s="12"/>
      <c r="K63" s="12"/>
      <c r="L63" s="12"/>
      <c r="M63" s="12"/>
      <c r="N63" s="13">
        <f>IF(MAX(CJ63:CL63)&gt;0,MAX(ABS(J63)*CJ63,ABS(K63)*CK63,CL63*ABS(L63)),0)</f>
        <v>0</v>
      </c>
      <c r="O63" s="14"/>
      <c r="P63" s="12"/>
      <c r="Q63" s="12"/>
      <c r="R63" s="12"/>
      <c r="S63" s="12"/>
      <c r="T63" s="13">
        <f>IF(MAX(CP63:CR63)&gt;0,MAX(ABS(P63)*CP63,ABS(Q63)*CQ63,CR63*ABS(R63)),0)</f>
        <v>0</v>
      </c>
      <c r="U63" s="15">
        <f>IF(OR(N63=0,T63=0),0,N63+T63)</f>
        <v>0</v>
      </c>
      <c r="V63" s="18">
        <v>230</v>
      </c>
      <c r="W63" s="18">
        <v>245</v>
      </c>
      <c r="X63" s="18">
        <v>260</v>
      </c>
      <c r="Y63" s="12"/>
      <c r="Z63" s="13">
        <f>IF(MAX(CV63:CX63)&gt;0,MAX(ABS(V63)*CV63,ABS(W63)*CW63,CX63*ABS(X63)),0)</f>
        <v>0</v>
      </c>
      <c r="AA63" s="15">
        <f ca="1">AI63*IF($AB$8="PL Total",AL63,IF($AB$8="Push Pull Total",AM63,IF($AB$8="Best Squat",N63,IF($AB$8="Best Bench",T63,Z63))))</f>
        <v>260</v>
      </c>
      <c r="AB63" s="16">
        <f ca="1">IF(OR(E63="",AA63=0),0,AA63*G63)</f>
        <v>167.20599999999999</v>
      </c>
      <c r="AC63" s="16">
        <f ca="1">IF(OR(AA63=0,C63="",AND(C63&lt;40,C63&gt;22)),0,VLOOKUP($D63,[3]DATA!$A$2:$B$53,2,TRUE)*AB63)</f>
        <v>0</v>
      </c>
    </row>
    <row r="64" spans="1:29">
      <c r="A64" s="9" t="s">
        <v>95</v>
      </c>
      <c r="B64" s="10" t="s">
        <v>112</v>
      </c>
      <c r="C64" s="9">
        <v>21</v>
      </c>
      <c r="D64" s="9" t="s">
        <v>97</v>
      </c>
      <c r="E64" s="9">
        <v>85.2</v>
      </c>
      <c r="F64" s="11">
        <f>IF(OR(D64="",E64=""),"",IF(LEFT(D64,1)="M",VLOOKUP(E64,[3]Setup!$J$9:$K$23,2,TRUE),VLOOKUP(E64,[3]Setup!$L$9:$M$23,2,TRUE)))</f>
        <v>90</v>
      </c>
      <c r="G64" s="11" t="e">
        <f>IF(E64="",0,VLOOKUP(AK64,[3]DATA!$L$2:$N$1910,IF(LEFT(D64,1)="F",3,2)))</f>
        <v>#N/A</v>
      </c>
      <c r="H64" s="9"/>
      <c r="I64" s="9"/>
      <c r="J64" s="12"/>
      <c r="K64" s="12"/>
      <c r="L64" s="12"/>
      <c r="M64" s="12"/>
      <c r="N64" s="13">
        <f>IF(MAX(CJ64:CL64)&gt;0,MAX(ABS(J64)*CJ64,ABS(K64)*CK64,CL64*ABS(L64)),0)</f>
        <v>0</v>
      </c>
      <c r="O64" s="14"/>
      <c r="P64" s="12"/>
      <c r="Q64" s="12"/>
      <c r="R64" s="12"/>
      <c r="S64" s="12"/>
      <c r="T64" s="13">
        <f>IF(MAX(CP64:CR64)&gt;0,MAX(ABS(P64)*CP64,ABS(Q64)*CQ64,CR64*ABS(R64)),0)</f>
        <v>0</v>
      </c>
      <c r="U64" s="15">
        <f>IF(OR(N64=0,T64=0),0,N64+T64)</f>
        <v>0</v>
      </c>
      <c r="V64" s="18">
        <v>240</v>
      </c>
      <c r="W64" s="18">
        <v>250</v>
      </c>
      <c r="X64" s="18">
        <v>262.5</v>
      </c>
      <c r="Y64" s="12"/>
      <c r="Z64" s="13">
        <f>IF(MAX(CV64:CX64)&gt;0,MAX(ABS(V64)*CV64,ABS(W64)*CW64,CX64*ABS(X64)),0)</f>
        <v>0</v>
      </c>
      <c r="AA64" s="15">
        <f ca="1">AI64*IF($AB$8="PL Total",AL64,IF($AB$8="Push Pull Total",AM64,IF($AB$8="Best Squat",N64,IF($AB$8="Best Bench",T64,Z64))))</f>
        <v>262.5</v>
      </c>
      <c r="AB64" s="16">
        <f ca="1">IF(OR(E64="",AA64=0),0,AA64*G64)</f>
        <v>165.82124999999999</v>
      </c>
      <c r="AC64" s="16">
        <f ca="1">IF(OR(AA64=0,C64="",AND(C64&lt;40,C64&gt;22)),0,VLOOKUP($D64,[3]DATA!$A$2:$B$53,2,TRUE)*AB64)</f>
        <v>169.137675</v>
      </c>
    </row>
    <row r="65" spans="1:29">
      <c r="A65" s="9" t="s">
        <v>113</v>
      </c>
      <c r="B65" s="10" t="s">
        <v>121</v>
      </c>
      <c r="C65" s="9">
        <v>20</v>
      </c>
      <c r="D65" s="9" t="s">
        <v>97</v>
      </c>
      <c r="E65" s="9">
        <v>136.5</v>
      </c>
      <c r="F65" s="11" t="str">
        <f>IF(OR(D65="",E65=""),"",IF(LEFT(D65,1)="M",VLOOKUP(E65,[3]Setup!$J$9:$K$23,2,TRUE),VLOOKUP(E65,[3]Setup!$L$9:$M$23,2,TRUE)))</f>
        <v>SHW</v>
      </c>
      <c r="G65" s="11" t="e">
        <f>IF(E65="",0,VLOOKUP(AK65,[3]DATA!$L$2:$N$1910,IF(LEFT(D65,1)="F",3,2)))</f>
        <v>#N/A</v>
      </c>
      <c r="H65" s="9"/>
      <c r="I65" s="9"/>
      <c r="J65" s="12"/>
      <c r="K65" s="12"/>
      <c r="L65" s="12"/>
      <c r="M65" s="12"/>
      <c r="N65" s="13">
        <f>IF(MAX(CJ65:CL65)&gt;0,MAX(ABS(J65)*CJ65,ABS(K65)*CK65,CL65*ABS(L65)),0)</f>
        <v>0</v>
      </c>
      <c r="O65" s="14"/>
      <c r="P65" s="12"/>
      <c r="Q65" s="12"/>
      <c r="R65" s="12"/>
      <c r="S65" s="12"/>
      <c r="T65" s="13">
        <f>IF(MAX(CP65:CR65)&gt;0,MAX(ABS(P65)*CP65,ABS(Q65)*CQ65,CR65*ABS(R65)),0)</f>
        <v>0</v>
      </c>
      <c r="U65" s="15">
        <f>IF(OR(N65=0,T65=0),0,N65+T65)</f>
        <v>0</v>
      </c>
      <c r="V65" s="18">
        <v>300</v>
      </c>
      <c r="W65" s="18">
        <v>310</v>
      </c>
      <c r="X65" s="12">
        <v>-320</v>
      </c>
      <c r="Y65" s="12"/>
      <c r="Z65" s="13">
        <f>IF(MAX(CV65:CX65)&gt;0,MAX(ABS(V65)*CV65,ABS(W65)*CW65,CX65*ABS(X65)),0)</f>
        <v>0</v>
      </c>
      <c r="AA65" s="15">
        <f ca="1">AI65*IF($AB$8="PL Total",AL65,IF($AB$8="Push Pull Total",AM65,IF($AB$8="Best Squat",N65,IF($AB$8="Best Bench",T65,Z65))))</f>
        <v>310</v>
      </c>
      <c r="AB65" s="16">
        <f ca="1">IF(OR(E65="",AA65=0),0,AA65*G65)</f>
        <v>165.571</v>
      </c>
      <c r="AC65" s="16">
        <f ca="1">IF(OR(AA65=0,C65="",AND(C65&lt;40,C65&gt;22)),0,VLOOKUP($D65,[3]DATA!$A$2:$B$53,2,TRUE)*AB65)</f>
        <v>170.53813</v>
      </c>
    </row>
    <row r="66" spans="1:29">
      <c r="A66" s="9" t="s">
        <v>95</v>
      </c>
      <c r="B66" s="10" t="s">
        <v>110</v>
      </c>
      <c r="C66" s="9">
        <v>21</v>
      </c>
      <c r="D66" s="9" t="s">
        <v>97</v>
      </c>
      <c r="E66" s="9">
        <v>76</v>
      </c>
      <c r="F66" s="11">
        <f>IF(OR(D66="",E66=""),"",IF(LEFT(D66,1)="M",VLOOKUP(E66,[3]Setup!$J$9:$K$23,2,TRUE),VLOOKUP(E66,[3]Setup!$L$9:$M$23,2,TRUE)))</f>
        <v>80</v>
      </c>
      <c r="G66" s="11" t="e">
        <f>IF(E66="",0,VLOOKUP(AK66,[3]DATA!$L$2:$N$1910,IF(LEFT(D66,1)="F",3,2)))</f>
        <v>#N/A</v>
      </c>
      <c r="H66" s="9"/>
      <c r="I66" s="9"/>
      <c r="J66" s="12"/>
      <c r="K66" s="12"/>
      <c r="L66" s="12"/>
      <c r="M66" s="12"/>
      <c r="N66" s="13">
        <f>IF(MAX(CJ66:CL66)&gt;0,MAX(ABS(J66)*CJ66,ABS(K66)*CK66,CL66*ABS(L66)),0)</f>
        <v>0</v>
      </c>
      <c r="O66" s="14"/>
      <c r="P66" s="12"/>
      <c r="Q66" s="12"/>
      <c r="R66" s="12"/>
      <c r="S66" s="12"/>
      <c r="T66" s="13">
        <f>IF(MAX(CP66:CR66)&gt;0,MAX(ABS(P66)*CP66,ABS(Q66)*CQ66,CR66*ABS(R66)),0)</f>
        <v>0</v>
      </c>
      <c r="U66" s="15">
        <f>IF(OR(N66=0,T66=0),0,N66+T66)</f>
        <v>0</v>
      </c>
      <c r="V66" s="18">
        <v>225</v>
      </c>
      <c r="W66" s="18">
        <v>235</v>
      </c>
      <c r="X66" s="18">
        <v>242.5</v>
      </c>
      <c r="Y66" s="12"/>
      <c r="Z66" s="13">
        <f>IF(MAX(CV66:CX66)&gt;0,MAX(ABS(V66)*CV66,ABS(W66)*CW66,CX66*ABS(X66)),0)</f>
        <v>0</v>
      </c>
      <c r="AA66" s="15">
        <f ca="1">AI66*IF($AB$8="PL Total",AL66,IF($AB$8="Push Pull Total",AM66,IF($AB$8="Best Squat",N66,IF($AB$8="Best Bench",T66,Z66))))</f>
        <v>242.5</v>
      </c>
      <c r="AB66" s="16">
        <f ca="1">IF(OR(E66="",AA66=0),0,AA66*G66)</f>
        <v>165.36075</v>
      </c>
      <c r="AC66" s="16">
        <f ca="1">IF(OR(AA66=0,C66="",AND(C66&lt;40,C66&gt;22)),0,VLOOKUP($D66,[3]DATA!$A$2:$B$53,2,TRUE)*AB66)</f>
        <v>168.66796500000001</v>
      </c>
    </row>
    <row r="67" spans="1:29">
      <c r="A67" s="9" t="s">
        <v>113</v>
      </c>
      <c r="B67" s="10" t="s">
        <v>120</v>
      </c>
      <c r="C67" s="9">
        <v>20</v>
      </c>
      <c r="D67" s="9" t="s">
        <v>97</v>
      </c>
      <c r="E67" s="9">
        <v>103.7</v>
      </c>
      <c r="F67" s="11">
        <f>IF(OR(D67="",E67=""),"",IF(LEFT(D67,1)="M",VLOOKUP(E67,[3]Setup!$J$9:$K$23,2,TRUE),VLOOKUP(E67,[3]Setup!$L$9:$M$23,2,TRUE)))</f>
        <v>110</v>
      </c>
      <c r="G67" s="11" t="e">
        <f>IF(E67="",0,VLOOKUP(AK67,[3]DATA!$L$2:$N$1910,IF(LEFT(D67,1)="F",3,2)))</f>
        <v>#N/A</v>
      </c>
      <c r="H67" s="9"/>
      <c r="I67" s="9"/>
      <c r="J67" s="12"/>
      <c r="K67" s="12"/>
      <c r="L67" s="12"/>
      <c r="M67" s="12"/>
      <c r="N67" s="13">
        <f>IF(MAX(CJ67:CL67)&gt;0,MAX(ABS(J67)*CJ67,ABS(K67)*CK67,CL67*ABS(L67)),0)</f>
        <v>0</v>
      </c>
      <c r="O67" s="14"/>
      <c r="P67" s="12"/>
      <c r="Q67" s="12"/>
      <c r="R67" s="12"/>
      <c r="S67" s="12"/>
      <c r="T67" s="13">
        <f>IF(MAX(CP67:CR67)&gt;0,MAX(ABS(P67)*CP67,ABS(Q67)*CQ67,CR67*ABS(R67)),0)</f>
        <v>0</v>
      </c>
      <c r="U67" s="15">
        <f>IF(OR(N67=0,T67=0),0,N67+T67)</f>
        <v>0</v>
      </c>
      <c r="V67" s="18">
        <v>275</v>
      </c>
      <c r="W67" s="18">
        <v>285</v>
      </c>
      <c r="X67" s="12">
        <v>-290</v>
      </c>
      <c r="Y67" s="12"/>
      <c r="Z67" s="13">
        <f>IF(MAX(CV67:CX67)&gt;0,MAX(ABS(V67)*CV67,ABS(W67)*CW67,CX67*ABS(X67)),0)</f>
        <v>0</v>
      </c>
      <c r="AA67" s="15">
        <f ca="1">AI67*IF($AB$8="PL Total",AL67,IF($AB$8="Push Pull Total",AM67,IF($AB$8="Best Squat",N67,IF($AB$8="Best Bench",T67,Z67))))</f>
        <v>285</v>
      </c>
      <c r="AB67" s="16">
        <f ca="1">IF(OR(E67="",AA67=0),0,AA67*G67)</f>
        <v>163.34775000000002</v>
      </c>
      <c r="AC67" s="16">
        <f ca="1">IF(OR(AA67=0,C67="",AND(C67&lt;40,C67&gt;22)),0,VLOOKUP($D67,[3]DATA!$A$2:$B$53,2,TRUE)*AB67)</f>
        <v>168.24818250000001</v>
      </c>
    </row>
    <row r="68" spans="1:29">
      <c r="A68" s="9" t="s">
        <v>113</v>
      </c>
      <c r="B68" s="10" t="s">
        <v>119</v>
      </c>
      <c r="C68" s="9">
        <v>22</v>
      </c>
      <c r="D68" s="9" t="s">
        <v>97</v>
      </c>
      <c r="E68" s="9">
        <v>104.2</v>
      </c>
      <c r="F68" s="11">
        <f>IF(OR(D68="",E68=""),"",IF(LEFT(D68,1)="M",VLOOKUP(E68,[3]Setup!$J$9:$K$23,2,TRUE),VLOOKUP(E68,[3]Setup!$L$9:$M$23,2,TRUE)))</f>
        <v>110</v>
      </c>
      <c r="G68" s="11" t="e">
        <f>IF(E68="",0,VLOOKUP(AK68,[3]DATA!$L$2:$N$1910,IF(LEFT(D68,1)="F",3,2)))</f>
        <v>#N/A</v>
      </c>
      <c r="H68" s="9"/>
      <c r="I68" s="9"/>
      <c r="J68" s="12"/>
      <c r="K68" s="12"/>
      <c r="L68" s="12"/>
      <c r="M68" s="12"/>
      <c r="N68" s="13">
        <f>IF(MAX(CJ68:CL68)&gt;0,MAX(ABS(J68)*CJ68,ABS(K68)*CK68,CL68*ABS(L68)),0)</f>
        <v>0</v>
      </c>
      <c r="O68" s="14"/>
      <c r="P68" s="12"/>
      <c r="Q68" s="12"/>
      <c r="R68" s="12"/>
      <c r="S68" s="12"/>
      <c r="T68" s="13">
        <f>IF(MAX(CP68:CR68)&gt;0,MAX(ABS(P68)*CP68,ABS(Q68)*CQ68,CR68*ABS(R68)),0)</f>
        <v>0</v>
      </c>
      <c r="U68" s="15">
        <f>IF(OR(N68=0,T68=0),0,N68+T68)</f>
        <v>0</v>
      </c>
      <c r="V68" s="18">
        <v>250</v>
      </c>
      <c r="W68" s="18">
        <v>265</v>
      </c>
      <c r="X68" s="18">
        <v>272.5</v>
      </c>
      <c r="Y68" s="12"/>
      <c r="Z68" s="13">
        <f>IF(MAX(CV68:CX68)&gt;0,MAX(ABS(V68)*CV68,ABS(W68)*CW68,CX68*ABS(X68)),0)</f>
        <v>0</v>
      </c>
      <c r="AA68" s="15">
        <f ca="1">AI68*IF($AB$8="PL Total",AL68,IF($AB$8="Push Pull Total",AM68,IF($AB$8="Best Squat",N68,IF($AB$8="Best Bench",T68,Z68))))</f>
        <v>272.5</v>
      </c>
      <c r="AB68" s="16">
        <f ca="1">IF(OR(E68="",AA68=0),0,AA68*G68)</f>
        <v>155.92450000000002</v>
      </c>
      <c r="AC68" s="16">
        <f ca="1">IF(OR(AA68=0,C68="",AND(C68&lt;40,C68&gt;22)),0,VLOOKUP($D68,[3]DATA!$A$2:$B$53,2,TRUE)*AB68)</f>
        <v>157.48374500000003</v>
      </c>
    </row>
    <row r="69" spans="1:29">
      <c r="A69" s="9" t="s">
        <v>95</v>
      </c>
      <c r="B69" s="10" t="s">
        <v>108</v>
      </c>
      <c r="C69" s="9">
        <v>23</v>
      </c>
      <c r="D69" s="9" t="s">
        <v>97</v>
      </c>
      <c r="E69" s="9">
        <v>75</v>
      </c>
      <c r="F69" s="11">
        <f>IF(OR(D69="",E69=""),"",IF(LEFT(D69,1)="M",VLOOKUP(E69,[3]Setup!$J$9:$K$23,2,TRUE),VLOOKUP(E69,[3]Setup!$L$9:$M$23,2,TRUE)))</f>
        <v>80</v>
      </c>
      <c r="G69" s="11" t="e">
        <f>IF(E69="",0,VLOOKUP(AK69,[3]DATA!$L$2:$N$1910,IF(LEFT(D69,1)="F",3,2)))</f>
        <v>#N/A</v>
      </c>
      <c r="H69" s="9"/>
      <c r="I69" s="9"/>
      <c r="J69" s="12"/>
      <c r="K69" s="12"/>
      <c r="L69" s="12"/>
      <c r="M69" s="12"/>
      <c r="N69" s="13">
        <f>IF(MAX(CJ69:CL69)&gt;0,MAX(ABS(J69)*CJ69,ABS(K69)*CK69,CL69*ABS(L69)),0)</f>
        <v>0</v>
      </c>
      <c r="O69" s="14"/>
      <c r="P69" s="12"/>
      <c r="Q69" s="12"/>
      <c r="R69" s="12"/>
      <c r="S69" s="12"/>
      <c r="T69" s="13">
        <f>IF(MAX(CP69:CR69)&gt;0,MAX(ABS(P69)*CP69,ABS(Q69)*CQ69,CR69*ABS(R69)),0)</f>
        <v>0</v>
      </c>
      <c r="U69" s="15">
        <f>IF(OR(N69=0,T69=0),0,N69+T69)</f>
        <v>0</v>
      </c>
      <c r="V69" s="18">
        <v>210</v>
      </c>
      <c r="W69" s="18">
        <v>220</v>
      </c>
      <c r="X69" s="12">
        <v>-227.5</v>
      </c>
      <c r="Y69" s="12"/>
      <c r="Z69" s="13">
        <f>IF(MAX(CV69:CX69)&gt;0,MAX(ABS(V69)*CV69,ABS(W69)*CW69,CX69*ABS(X69)),0)</f>
        <v>0</v>
      </c>
      <c r="AA69" s="15">
        <f ca="1">AI69*IF($AB$8="PL Total",AL69,IF($AB$8="Push Pull Total",AM69,IF($AB$8="Best Squat",N69,IF($AB$8="Best Bench",T69,Z69))))</f>
        <v>220</v>
      </c>
      <c r="AB69" s="16">
        <f ca="1">IF(OR(E69="",AA69=0),0,AA69*G69)</f>
        <v>151.48099999999999</v>
      </c>
      <c r="AC69" s="16">
        <f ca="1">IF(OR(AA69=0,C69="",AND(C69&lt;40,C69&gt;22)),0,VLOOKUP($D69,[3]DATA!$A$2:$B$53,2,TRUE)*AB69)</f>
        <v>0</v>
      </c>
    </row>
    <row r="70" spans="1:29">
      <c r="A70" s="9" t="s">
        <v>95</v>
      </c>
      <c r="B70" s="10" t="s">
        <v>109</v>
      </c>
      <c r="C70" s="9">
        <v>23</v>
      </c>
      <c r="D70" s="9" t="s">
        <v>97</v>
      </c>
      <c r="E70" s="9">
        <v>88.9</v>
      </c>
      <c r="F70" s="11">
        <f>IF(OR(D70="",E70=""),"",IF(LEFT(D70,1)="M",VLOOKUP(E70,[3]Setup!$J$9:$K$23,2,TRUE),VLOOKUP(E70,[3]Setup!$L$9:$M$23,2,TRUE)))</f>
        <v>90</v>
      </c>
      <c r="G70" s="11" t="e">
        <f>IF(E70="",0,VLOOKUP(AK70,[3]DATA!$L$2:$N$1910,IF(LEFT(D70,1)="F",3,2)))</f>
        <v>#N/A</v>
      </c>
      <c r="H70" s="9"/>
      <c r="I70" s="9"/>
      <c r="J70" s="12"/>
      <c r="K70" s="12"/>
      <c r="L70" s="12"/>
      <c r="M70" s="12"/>
      <c r="N70" s="13">
        <f>IF(MAX(CJ70:CL70)&gt;0,MAX(ABS(J70)*CJ70,ABS(K70)*CK70,CL70*ABS(L70)),0)</f>
        <v>0</v>
      </c>
      <c r="O70" s="14"/>
      <c r="P70" s="12"/>
      <c r="Q70" s="12"/>
      <c r="R70" s="12"/>
      <c r="S70" s="12"/>
      <c r="T70" s="13">
        <f>IF(MAX(CP70:CR70)&gt;0,MAX(ABS(P70)*CP70,ABS(Q70)*CQ70,CR70*ABS(R70)),0)</f>
        <v>0</v>
      </c>
      <c r="U70" s="15">
        <f>IF(OR(N70=0,T70=0),0,N70+T70)</f>
        <v>0</v>
      </c>
      <c r="V70" s="18">
        <v>220</v>
      </c>
      <c r="W70" s="18">
        <v>232.5</v>
      </c>
      <c r="X70" s="18">
        <v>242.5</v>
      </c>
      <c r="Y70" s="12"/>
      <c r="Z70" s="13">
        <f>IF(MAX(CV70:CX70)&gt;0,MAX(ABS(V70)*CV70,ABS(W70)*CW70,CX70*ABS(X70)),0)</f>
        <v>0</v>
      </c>
      <c r="AA70" s="15">
        <f ca="1">AI70*IF($AB$8="PL Total",AL70,IF($AB$8="Push Pull Total",AM70,IF($AB$8="Best Squat",N70,IF($AB$8="Best Bench",T70,Z70))))</f>
        <v>242.5</v>
      </c>
      <c r="AB70" s="16">
        <f ca="1">IF(OR(E70="",AA70=0),0,AA70*G70)</f>
        <v>149.901375</v>
      </c>
      <c r="AC70" s="16">
        <f ca="1">IF(OR(AA70=0,C70="",AND(C70&lt;40,C70&gt;22)),0,VLOOKUP($D70,[3]DATA!$A$2:$B$53,2,TRUE)*AB70)</f>
        <v>0</v>
      </c>
    </row>
    <row r="71" spans="1:29">
      <c r="A71" s="9" t="s">
        <v>113</v>
      </c>
      <c r="B71" s="10" t="s">
        <v>117</v>
      </c>
      <c r="C71" s="9">
        <v>22</v>
      </c>
      <c r="D71" s="9" t="s">
        <v>97</v>
      </c>
      <c r="E71" s="9">
        <v>91</v>
      </c>
      <c r="F71" s="11">
        <f>IF(OR(D71="",E71=""),"",IF(LEFT(D71,1)="M",VLOOKUP(E71,[3]Setup!$J$9:$K$23,2,TRUE),VLOOKUP(E71,[3]Setup!$L$9:$M$23,2,TRUE)))</f>
        <v>100</v>
      </c>
      <c r="G71" s="11" t="e">
        <f>IF(E71="",0,VLOOKUP(AK71,[3]DATA!$L$2:$N$1910,IF(LEFT(D71,1)="F",3,2)))</f>
        <v>#N/A</v>
      </c>
      <c r="H71" s="9"/>
      <c r="I71" s="9"/>
      <c r="J71" s="12"/>
      <c r="K71" s="12"/>
      <c r="L71" s="12"/>
      <c r="M71" s="12"/>
      <c r="N71" s="13">
        <f>IF(MAX(CJ71:CL71)&gt;0,MAX(ABS(J71)*CJ71,ABS(K71)*CK71,CL71*ABS(L71)),0)</f>
        <v>0</v>
      </c>
      <c r="O71" s="14"/>
      <c r="P71" s="12"/>
      <c r="Q71" s="12"/>
      <c r="R71" s="12"/>
      <c r="S71" s="12"/>
      <c r="T71" s="13">
        <f>IF(MAX(CP71:CR71)&gt;0,MAX(ABS(P71)*CP71,ABS(Q71)*CQ71,CR71*ABS(R71)),0)</f>
        <v>0</v>
      </c>
      <c r="U71" s="15">
        <f>IF(OR(N71=0,T71=0),0,N71+T71)</f>
        <v>0</v>
      </c>
      <c r="V71" s="18">
        <v>220</v>
      </c>
      <c r="W71" s="18">
        <v>235</v>
      </c>
      <c r="X71" s="18">
        <v>245</v>
      </c>
      <c r="Y71" s="12"/>
      <c r="Z71" s="13">
        <f>IF(MAX(CV71:CX71)&gt;0,MAX(ABS(V71)*CV71,ABS(W71)*CW71,CX71*ABS(X71)),0)</f>
        <v>0</v>
      </c>
      <c r="AA71" s="15">
        <f ca="1">AI71*IF($AB$8="PL Total",AL71,IF($AB$8="Push Pull Total",AM71,IF($AB$8="Best Squat",N71,IF($AB$8="Best Bench",T71,Z71))))</f>
        <v>245</v>
      </c>
      <c r="AB71" s="16">
        <f ca="1">IF(OR(E71="",AA71=0),0,AA71*G71)</f>
        <v>149.00900000000001</v>
      </c>
      <c r="AC71" s="16">
        <f ca="1">IF(OR(AA71=0,C71="",AND(C71&lt;40,C71&gt;22)),0,VLOOKUP($D71,[3]DATA!$A$2:$B$53,2,TRUE)*AB71)</f>
        <v>150.49909000000002</v>
      </c>
    </row>
    <row r="72" spans="1:29">
      <c r="A72" s="9" t="s">
        <v>95</v>
      </c>
      <c r="B72" s="10" t="s">
        <v>106</v>
      </c>
      <c r="C72" s="9">
        <v>21</v>
      </c>
      <c r="D72" s="9" t="s">
        <v>97</v>
      </c>
      <c r="E72" s="9">
        <v>78</v>
      </c>
      <c r="F72" s="11">
        <f>IF(OR(D72="",E72=""),"",IF(LEFT(D72,1)="M",VLOOKUP(E72,[3]Setup!$J$9:$K$23,2,TRUE),VLOOKUP(E72,[3]Setup!$L$9:$M$23,2,TRUE)))</f>
        <v>80</v>
      </c>
      <c r="G72" s="11" t="e">
        <f>IF(E72="",0,VLOOKUP(AK72,[3]DATA!$L$2:$N$1910,IF(LEFT(D72,1)="F",3,2)))</f>
        <v>#N/A</v>
      </c>
      <c r="H72" s="9"/>
      <c r="I72" s="9"/>
      <c r="J72" s="12"/>
      <c r="K72" s="12"/>
      <c r="L72" s="12"/>
      <c r="M72" s="12"/>
      <c r="N72" s="13">
        <f>IF(MAX(CJ72:CL72)&gt;0,MAX(ABS(J72)*CJ72,ABS(K72)*CK72,CL72*ABS(L72)),0)</f>
        <v>0</v>
      </c>
      <c r="O72" s="14"/>
      <c r="P72" s="12"/>
      <c r="Q72" s="12"/>
      <c r="R72" s="12"/>
      <c r="S72" s="12"/>
      <c r="T72" s="13">
        <f>IF(MAX(CP72:CR72)&gt;0,MAX(ABS(P72)*CP72,ABS(Q72)*CQ72,CR72*ABS(R72)),0)</f>
        <v>0</v>
      </c>
      <c r="U72" s="15">
        <f>IF(OR(N72=0,T72=0),0,N72+T72)</f>
        <v>0</v>
      </c>
      <c r="V72" s="18">
        <v>200</v>
      </c>
      <c r="W72" s="18">
        <v>215</v>
      </c>
      <c r="X72" s="12">
        <v>-220</v>
      </c>
      <c r="Y72" s="12"/>
      <c r="Z72" s="13">
        <f>IF(MAX(CV72:CX72)&gt;0,MAX(ABS(V72)*CV72,ABS(W72)*CW72,CX72*ABS(X72)),0)</f>
        <v>0</v>
      </c>
      <c r="AA72" s="15">
        <f ca="1">AI72*IF($AB$8="PL Total",AL72,IF($AB$8="Push Pull Total",AM72,IF($AB$8="Best Squat",N72,IF($AB$8="Best Bench",T72,Z72))))</f>
        <v>215</v>
      </c>
      <c r="AB72" s="16">
        <f ca="1">IF(OR(E72="",AA72=0),0,AA72*G72)</f>
        <v>143.91024999999999</v>
      </c>
      <c r="AC72" s="16">
        <f ca="1">IF(OR(AA72=0,C72="",AND(C72&lt;40,C72&gt;22)),0,VLOOKUP($D72,[3]DATA!$A$2:$B$53,2,TRUE)*AB72)</f>
        <v>146.788455</v>
      </c>
    </row>
    <row r="73" spans="1:29">
      <c r="A73" s="9" t="s">
        <v>95</v>
      </c>
      <c r="B73" s="10" t="s">
        <v>100</v>
      </c>
      <c r="C73" s="9">
        <v>22</v>
      </c>
      <c r="D73" s="9" t="s">
        <v>97</v>
      </c>
      <c r="E73" s="9">
        <v>66.7</v>
      </c>
      <c r="F73" s="11">
        <f>IF(OR(D73="",E73=""),"",IF(LEFT(D73,1)="M",VLOOKUP(E73,[3]Setup!$J$9:$K$23,2,TRUE),VLOOKUP(E73,[3]Setup!$L$9:$M$23,2,TRUE)))</f>
        <v>70</v>
      </c>
      <c r="G73" s="11" t="e">
        <f>IF(E73="",0,VLOOKUP(AK73,[3]DATA!$L$2:$N$1910,IF(LEFT(D73,1)="F",3,2)))</f>
        <v>#N/A</v>
      </c>
      <c r="H73" s="9"/>
      <c r="I73" s="9"/>
      <c r="J73" s="12"/>
      <c r="K73" s="12"/>
      <c r="L73" s="12"/>
      <c r="M73" s="12"/>
      <c r="N73" s="13">
        <f>IF(MAX(CJ73:CL73)&gt;0,MAX(ABS(J73)*CJ73,ABS(K73)*CK73,CL73*ABS(L73)),0)</f>
        <v>0</v>
      </c>
      <c r="O73" s="14"/>
      <c r="P73" s="12"/>
      <c r="Q73" s="12"/>
      <c r="R73" s="12"/>
      <c r="S73" s="12"/>
      <c r="T73" s="13">
        <f>IF(MAX(CP73:CR73)&gt;0,MAX(ABS(P73)*CP73,ABS(Q73)*CQ73,CR73*ABS(R73)),0)</f>
        <v>0</v>
      </c>
      <c r="U73" s="15">
        <f>IF(OR(N73=0,T73=0),0,N73+T73)</f>
        <v>0</v>
      </c>
      <c r="V73" s="18">
        <v>180</v>
      </c>
      <c r="W73" s="18">
        <v>185</v>
      </c>
      <c r="X73" s="18">
        <v>190</v>
      </c>
      <c r="Y73" s="12"/>
      <c r="Z73" s="13">
        <f>IF(MAX(CV73:CX73)&gt;0,MAX(ABS(V73)*CV73,ABS(W73)*CW73,CX73*ABS(X73)),0)</f>
        <v>0</v>
      </c>
      <c r="AA73" s="15">
        <f ca="1">AI73*IF($AB$8="PL Total",AL73,IF($AB$8="Push Pull Total",AM73,IF($AB$8="Best Squat",N73,IF($AB$8="Best Bench",T73,Z73))))</f>
        <v>190</v>
      </c>
      <c r="AB73" s="16">
        <f ca="1">IF(OR(E73="",AA73=0),0,AA73*G73)</f>
        <v>143.65899999999999</v>
      </c>
      <c r="AC73" s="16">
        <f ca="1">IF(OR(AA73=0,C73="",AND(C73&lt;40,C73&gt;22)),0,VLOOKUP($D73,[3]DATA!$A$2:$B$53,2,TRUE)*AB73)</f>
        <v>145.09558999999999</v>
      </c>
    </row>
    <row r="74" spans="1:29">
      <c r="A74" s="9" t="s">
        <v>95</v>
      </c>
      <c r="B74" s="10" t="s">
        <v>105</v>
      </c>
      <c r="C74" s="9">
        <v>23</v>
      </c>
      <c r="D74" s="9" t="s">
        <v>97</v>
      </c>
      <c r="E74" s="9">
        <v>78.7</v>
      </c>
      <c r="F74" s="11">
        <f>IF(OR(D74="",E74=""),"",IF(LEFT(D74,1)="M",VLOOKUP(E74,[3]Setup!$J$9:$K$23,2,TRUE),VLOOKUP(E74,[3]Setup!$L$9:$M$23,2,TRUE)))</f>
        <v>80</v>
      </c>
      <c r="G74" s="11" t="e">
        <f>IF(E74="",0,VLOOKUP(AK74,[3]DATA!$L$2:$N$1910,IF(LEFT(D74,1)="F",3,2)))</f>
        <v>#N/A</v>
      </c>
      <c r="H74" s="9"/>
      <c r="I74" s="9"/>
      <c r="J74" s="12"/>
      <c r="K74" s="12"/>
      <c r="L74" s="12"/>
      <c r="M74" s="12"/>
      <c r="N74" s="13">
        <f>IF(MAX(CJ74:CL74)&gt;0,MAX(ABS(J74)*CJ74,ABS(K74)*CK74,CL74*ABS(L74)),0)</f>
        <v>0</v>
      </c>
      <c r="O74" s="14"/>
      <c r="P74" s="12"/>
      <c r="Q74" s="12"/>
      <c r="R74" s="12"/>
      <c r="S74" s="12"/>
      <c r="T74" s="13">
        <f>IF(MAX(CP74:CR74)&gt;0,MAX(ABS(P74)*CP74,ABS(Q74)*CQ74,CR74*ABS(R74)),0)</f>
        <v>0</v>
      </c>
      <c r="U74" s="15">
        <f>IF(OR(N74=0,T74=0),0,N74+T74)</f>
        <v>0</v>
      </c>
      <c r="V74" s="18">
        <v>190</v>
      </c>
      <c r="W74" s="12">
        <v>-200</v>
      </c>
      <c r="X74" s="18">
        <v>215</v>
      </c>
      <c r="Y74" s="12"/>
      <c r="Z74" s="13">
        <f>IF(MAX(CV74:CX74)&gt;0,MAX(ABS(V74)*CV74,ABS(W74)*CW74,CX74*ABS(X74)),0)</f>
        <v>0</v>
      </c>
      <c r="AA74" s="15">
        <f ca="1">AI74*IF($AB$8="PL Total",AL74,IF($AB$8="Push Pull Total",AM74,IF($AB$8="Best Squat",N74,IF($AB$8="Best Bench",T74,Z74))))</f>
        <v>215</v>
      </c>
      <c r="AB74" s="16">
        <f ca="1">IF(OR(E74="",AA74=0),0,AA74*G74)</f>
        <v>143.018</v>
      </c>
      <c r="AC74" s="16">
        <f ca="1">IF(OR(AA74=0,C74="",AND(C74&lt;40,C74&gt;22)),0,VLOOKUP($D74,[3]DATA!$A$2:$B$53,2,TRUE)*AB74)</f>
        <v>0</v>
      </c>
    </row>
    <row r="75" spans="1:29">
      <c r="A75" s="9" t="s">
        <v>95</v>
      </c>
      <c r="B75" s="10" t="s">
        <v>107</v>
      </c>
      <c r="C75" s="9">
        <v>21</v>
      </c>
      <c r="D75" s="9" t="s">
        <v>97</v>
      </c>
      <c r="E75" s="9">
        <v>84.5</v>
      </c>
      <c r="F75" s="11">
        <f>IF(OR(D75="",E75=""),"",IF(LEFT(D75,1)="M",VLOOKUP(E75,[3]Setup!$J$9:$K$23,2,TRUE),VLOOKUP(E75,[3]Setup!$L$9:$M$23,2,TRUE)))</f>
        <v>90</v>
      </c>
      <c r="G75" s="11" t="e">
        <f>IF(E75="",0,VLOOKUP(AK75,[3]DATA!$L$2:$N$1910,IF(LEFT(D75,1)="F",3,2)))</f>
        <v>#N/A</v>
      </c>
      <c r="H75" s="9"/>
      <c r="I75" s="9"/>
      <c r="J75" s="12"/>
      <c r="K75" s="12"/>
      <c r="L75" s="12"/>
      <c r="M75" s="12"/>
      <c r="N75" s="13">
        <f>IF(MAX(CJ75:CL75)&gt;0,MAX(ABS(J75)*CJ75,ABS(K75)*CK75,CL75*ABS(L75)),0)</f>
        <v>0</v>
      </c>
      <c r="O75" s="14"/>
      <c r="P75" s="12"/>
      <c r="Q75" s="12"/>
      <c r="R75" s="12"/>
      <c r="S75" s="12"/>
      <c r="T75" s="13">
        <f>IF(MAX(CP75:CR75)&gt;0,MAX(ABS(P75)*CP75,ABS(Q75)*CQ75,CR75*ABS(R75)),0)</f>
        <v>0</v>
      </c>
      <c r="U75" s="15">
        <f>IF(OR(N75=0,T75=0),0,N75+T75)</f>
        <v>0</v>
      </c>
      <c r="V75" s="18">
        <v>200</v>
      </c>
      <c r="W75" s="18">
        <v>210</v>
      </c>
      <c r="X75" s="18">
        <v>222.5</v>
      </c>
      <c r="Y75" s="12"/>
      <c r="Z75" s="13">
        <f>IF(MAX(CV75:CX75)&gt;0,MAX(ABS(V75)*CV75,ABS(W75)*CW75,CX75*ABS(X75)),0)</f>
        <v>0</v>
      </c>
      <c r="AA75" s="15">
        <f ca="1">AI75*IF($AB$8="PL Total",AL75,IF($AB$8="Push Pull Total",AM75,IF($AB$8="Best Squat",N75,IF($AB$8="Best Bench",T75,Z75))))</f>
        <v>222.5</v>
      </c>
      <c r="AB75" s="16">
        <f ca="1">IF(OR(E75="",AA75=0),0,AA75*G75)</f>
        <v>141.27637499999997</v>
      </c>
      <c r="AC75" s="16">
        <f ca="1">IF(OR(AA75=0,C75="",AND(C75&lt;40,C75&gt;22)),0,VLOOKUP($D75,[3]DATA!$A$2:$B$53,2,TRUE)*AB75)</f>
        <v>144.10190249999997</v>
      </c>
    </row>
    <row r="76" spans="1:29">
      <c r="A76" s="9" t="s">
        <v>95</v>
      </c>
      <c r="B76" s="10" t="s">
        <v>35</v>
      </c>
      <c r="C76" s="9">
        <v>21</v>
      </c>
      <c r="D76" s="9" t="s">
        <v>97</v>
      </c>
      <c r="E76" s="9">
        <v>88.8</v>
      </c>
      <c r="F76" s="11">
        <f>IF(OR(D76="",E76=""),"",IF(LEFT(D76,1)="M",VLOOKUP(E76,[3]Setup!$J$9:$K$23,2,TRUE),VLOOKUP(E76,[3]Setup!$L$9:$M$23,2,TRUE)))</f>
        <v>90</v>
      </c>
      <c r="G76" s="11" t="e">
        <f>IF(E76="",0,VLOOKUP(AK76,[3]DATA!$L$2:$N$1910,IF(LEFT(D76,1)="F",3,2)))</f>
        <v>#N/A</v>
      </c>
      <c r="H76" s="9"/>
      <c r="I76" s="9"/>
      <c r="J76" s="12"/>
      <c r="K76" s="12"/>
      <c r="L76" s="12"/>
      <c r="M76" s="12"/>
      <c r="N76" s="13">
        <f>IF(MAX(CJ76:CL76)&gt;0,MAX(ABS(J76)*CJ76,ABS(K76)*CK76,CL76*ABS(L76)),0)</f>
        <v>0</v>
      </c>
      <c r="O76" s="14"/>
      <c r="P76" s="12"/>
      <c r="Q76" s="12"/>
      <c r="R76" s="12"/>
      <c r="S76" s="12"/>
      <c r="T76" s="13">
        <f>IF(MAX(CP76:CR76)&gt;0,MAX(ABS(P76)*CP76,ABS(Q76)*CQ76,CR76*ABS(R76)),0)</f>
        <v>0</v>
      </c>
      <c r="U76" s="15">
        <f>IF(OR(N76=0,T76=0),0,N76+T76)</f>
        <v>0</v>
      </c>
      <c r="V76" s="18">
        <v>200</v>
      </c>
      <c r="W76" s="18">
        <v>215</v>
      </c>
      <c r="X76" s="18">
        <v>222.5</v>
      </c>
      <c r="Y76" s="12"/>
      <c r="Z76" s="13">
        <f>IF(MAX(CV76:CX76)&gt;0,MAX(ABS(V76)*CV76,ABS(W76)*CW76,CX76*ABS(X76)),0)</f>
        <v>0</v>
      </c>
      <c r="AA76" s="15">
        <f ca="1">AI76*IF($AB$8="PL Total",AL76,IF($AB$8="Push Pull Total",AM76,IF($AB$8="Best Squat",N76,IF($AB$8="Best Bench",T76,Z76))))</f>
        <v>222.5</v>
      </c>
      <c r="AB76" s="16">
        <f ca="1">IF(OR(E76="",AA76=0),0,AA76*G76)</f>
        <v>137.16012499999999</v>
      </c>
      <c r="AC76" s="16">
        <f ca="1">IF(OR(AA76=0,C76="",AND(C76&lt;40,C76&gt;22)),0,VLOOKUP($D76,[3]DATA!$A$2:$B$53,2,TRUE)*AB76)</f>
        <v>139.90332749999999</v>
      </c>
    </row>
    <row r="77" spans="1:29">
      <c r="A77" s="9" t="s">
        <v>113</v>
      </c>
      <c r="B77" s="10" t="s">
        <v>118</v>
      </c>
      <c r="C77" s="9">
        <v>21</v>
      </c>
      <c r="D77" s="9" t="s">
        <v>97</v>
      </c>
      <c r="E77" s="9">
        <v>123.8</v>
      </c>
      <c r="F77" s="11" t="str">
        <f>IF(OR(D77="",E77=""),"",IF(LEFT(D77,1)="M",VLOOKUP(E77,[3]Setup!$J$9:$K$23,2,TRUE),VLOOKUP(E77,[3]Setup!$L$9:$M$23,2,TRUE)))</f>
        <v>SHW</v>
      </c>
      <c r="G77" s="11" t="e">
        <f>IF(E77="",0,VLOOKUP(AK77,[3]DATA!$L$2:$N$1910,IF(LEFT(D77,1)="F",3,2)))</f>
        <v>#N/A</v>
      </c>
      <c r="H77" s="9"/>
      <c r="I77" s="9"/>
      <c r="J77" s="12"/>
      <c r="K77" s="12"/>
      <c r="L77" s="12"/>
      <c r="M77" s="12"/>
      <c r="N77" s="13">
        <f>IF(MAX(CJ77:CL77)&gt;0,MAX(ABS(J77)*CJ77,ABS(K77)*CK77,CL77*ABS(L77)),0)</f>
        <v>0</v>
      </c>
      <c r="O77" s="14"/>
      <c r="P77" s="12"/>
      <c r="Q77" s="12"/>
      <c r="R77" s="12"/>
      <c r="S77" s="12"/>
      <c r="T77" s="13">
        <f>IF(MAX(CP77:CR77)&gt;0,MAX(ABS(P77)*CP77,ABS(Q77)*CQ77,CR77*ABS(R77)),0)</f>
        <v>0</v>
      </c>
      <c r="U77" s="15">
        <f>IF(OR(N77=0,T77=0),0,N77+T77)</f>
        <v>0</v>
      </c>
      <c r="V77" s="18">
        <v>230</v>
      </c>
      <c r="W77" s="18">
        <v>240</v>
      </c>
      <c r="X77" s="18">
        <v>250</v>
      </c>
      <c r="Y77" s="12"/>
      <c r="Z77" s="13">
        <f>IF(MAX(CV77:CX77)&gt;0,MAX(ABS(V77)*CV77,ABS(W77)*CW77,CX77*ABS(X77)),0)</f>
        <v>0</v>
      </c>
      <c r="AA77" s="15">
        <f ca="1">AI77*IF($AB$8="PL Total",AL77,IF($AB$8="Push Pull Total",AM77,IF($AB$8="Best Squat",N77,IF($AB$8="Best Bench",T77,Z77))))</f>
        <v>250</v>
      </c>
      <c r="AB77" s="16">
        <f ca="1">IF(OR(E77="",AA77=0),0,AA77*G77)</f>
        <v>136.71250000000001</v>
      </c>
      <c r="AC77" s="16">
        <f ca="1">IF(OR(AA77=0,C77="",AND(C77&lt;40,C77&gt;22)),0,VLOOKUP($D77,[3]DATA!$A$2:$B$53,2,TRUE)*AB77)</f>
        <v>139.44675000000001</v>
      </c>
    </row>
    <row r="78" spans="1:29">
      <c r="A78" s="9" t="s">
        <v>95</v>
      </c>
      <c r="B78" s="10" t="s">
        <v>98</v>
      </c>
      <c r="C78" s="9">
        <v>20</v>
      </c>
      <c r="D78" s="9" t="s">
        <v>97</v>
      </c>
      <c r="E78" s="9">
        <v>66.400000000000006</v>
      </c>
      <c r="F78" s="11">
        <f>IF(OR(D78="",E78=""),"",IF(LEFT(D78,1)="M",VLOOKUP(E78,[3]Setup!$J$9:$K$23,2,TRUE),VLOOKUP(E78,[3]Setup!$L$9:$M$23,2,TRUE)))</f>
        <v>70</v>
      </c>
      <c r="G78" s="11" t="e">
        <f>IF(E78="",0,VLOOKUP(AK78,[3]DATA!$L$2:$N$1910,IF(LEFT(D78,1)="F",3,2)))</f>
        <v>#N/A</v>
      </c>
      <c r="H78" s="9"/>
      <c r="I78" s="9"/>
      <c r="J78" s="12"/>
      <c r="K78" s="12"/>
      <c r="L78" s="12"/>
      <c r="M78" s="12"/>
      <c r="N78" s="13">
        <f>IF(MAX(CJ78:CL78)&gt;0,MAX(ABS(J78)*CJ78,ABS(K78)*CK78,CL78*ABS(L78)),0)</f>
        <v>0</v>
      </c>
      <c r="O78" s="14"/>
      <c r="P78" s="12"/>
      <c r="Q78" s="12"/>
      <c r="R78" s="12"/>
      <c r="S78" s="12"/>
      <c r="T78" s="13">
        <f>IF(MAX(CP78:CR78)&gt;0,MAX(ABS(P78)*CP78,ABS(Q78)*CQ78,CR78*ABS(R78)),0)</f>
        <v>0</v>
      </c>
      <c r="U78" s="15">
        <f>IF(OR(N78=0,T78=0),0,N78+T78)</f>
        <v>0</v>
      </c>
      <c r="V78" s="18">
        <v>170</v>
      </c>
      <c r="W78" s="18">
        <v>177.5</v>
      </c>
      <c r="X78" s="12">
        <v>-185</v>
      </c>
      <c r="Y78" s="12"/>
      <c r="Z78" s="13">
        <f>IF(MAX(CV78:CX78)&gt;0,MAX(ABS(V78)*CV78,ABS(W78)*CW78,CX78*ABS(X78)),0)</f>
        <v>0</v>
      </c>
      <c r="AA78" s="15">
        <f ca="1">AI78*IF($AB$8="PL Total",AL78,IF($AB$8="Push Pull Total",AM78,IF($AB$8="Best Squat",N78,IF($AB$8="Best Bench",T78,Z78))))</f>
        <v>177.5</v>
      </c>
      <c r="AB78" s="16">
        <f ca="1">IF(OR(E78="",AA78=0),0,AA78*G78)</f>
        <v>134.7225</v>
      </c>
      <c r="AC78" s="16">
        <f ca="1">IF(OR(AA78=0,C78="",AND(C78&lt;40,C78&gt;22)),0,VLOOKUP($D78,[3]DATA!$A$2:$B$53,2,TRUE)*AB78)</f>
        <v>138.76417499999999</v>
      </c>
    </row>
    <row r="79" spans="1:29">
      <c r="A79" s="9" t="s">
        <v>95</v>
      </c>
      <c r="B79" s="10" t="s">
        <v>99</v>
      </c>
      <c r="C79" s="9">
        <v>21</v>
      </c>
      <c r="D79" s="9" t="s">
        <v>97</v>
      </c>
      <c r="E79" s="9">
        <v>67.599999999999994</v>
      </c>
      <c r="F79" s="11">
        <f>IF(OR(D79="",E79=""),"",IF(LEFT(D79,1)="M",VLOOKUP(E79,[3]Setup!$J$9:$K$23,2,TRUE),VLOOKUP(E79,[3]Setup!$L$9:$M$23,2,TRUE)))</f>
        <v>70</v>
      </c>
      <c r="G79" s="11" t="e">
        <f>IF(E79="",0,VLOOKUP(AK79,[3]DATA!$L$2:$N$1910,IF(LEFT(D79,1)="F",3,2)))</f>
        <v>#N/A</v>
      </c>
      <c r="H79" s="9"/>
      <c r="I79" s="9"/>
      <c r="J79" s="12"/>
      <c r="K79" s="12"/>
      <c r="L79" s="12"/>
      <c r="M79" s="12"/>
      <c r="N79" s="13">
        <f>IF(MAX(CJ79:CL79)&gt;0,MAX(ABS(J79)*CJ79,ABS(K79)*CK79,CL79*ABS(L79)),0)</f>
        <v>0</v>
      </c>
      <c r="O79" s="14"/>
      <c r="P79" s="12"/>
      <c r="Q79" s="12"/>
      <c r="R79" s="12"/>
      <c r="S79" s="12"/>
      <c r="T79" s="13">
        <f>IF(MAX(CP79:CR79)&gt;0,MAX(ABS(P79)*CP79,ABS(Q79)*CQ79,CR79*ABS(R79)),0)</f>
        <v>0</v>
      </c>
      <c r="U79" s="15">
        <f>IF(OR(N79=0,T79=0),0,N79+T79)</f>
        <v>0</v>
      </c>
      <c r="V79" s="18">
        <v>160</v>
      </c>
      <c r="W79" s="18">
        <v>180</v>
      </c>
      <c r="X79" s="12">
        <v>-185</v>
      </c>
      <c r="Y79" s="12"/>
      <c r="Z79" s="13">
        <f>IF(MAX(CV79:CX79)&gt;0,MAX(ABS(V79)*CV79,ABS(W79)*CW79,CX79*ABS(X79)),0)</f>
        <v>0</v>
      </c>
      <c r="AA79" s="15">
        <f ca="1">AI79*IF($AB$8="PL Total",AL79,IF($AB$8="Push Pull Total",AM79,IF($AB$8="Best Squat",N79,IF($AB$8="Best Bench",T79,Z79))))</f>
        <v>180</v>
      </c>
      <c r="AB79" s="16">
        <f ca="1">IF(OR(E79="",AA79=0),0,AA79*G79)</f>
        <v>134.55000000000001</v>
      </c>
      <c r="AC79" s="16">
        <f ca="1">IF(OR(AA79=0,C79="",AND(C79&lt;40,C79&gt;22)),0,VLOOKUP($D79,[3]DATA!$A$2:$B$53,2,TRUE)*AB79)</f>
        <v>137.24100000000001</v>
      </c>
    </row>
    <row r="80" spans="1:29">
      <c r="A80" s="9" t="s">
        <v>95</v>
      </c>
      <c r="B80" s="10" t="s">
        <v>101</v>
      </c>
      <c r="C80" s="9">
        <v>20</v>
      </c>
      <c r="D80" s="9" t="s">
        <v>97</v>
      </c>
      <c r="E80" s="9">
        <v>71.8</v>
      </c>
      <c r="F80" s="11">
        <f>IF(OR(D80="",E80=""),"",IF(LEFT(D80,1)="M",VLOOKUP(E80,[3]Setup!$J$9:$K$23,2,TRUE),VLOOKUP(E80,[3]Setup!$L$9:$M$23,2,TRUE)))</f>
        <v>80</v>
      </c>
      <c r="G80" s="11" t="e">
        <f>IF(E80="",0,VLOOKUP(AK80,[3]DATA!$L$2:$N$1910,IF(LEFT(D80,1)="F",3,2)))</f>
        <v>#N/A</v>
      </c>
      <c r="H80" s="9"/>
      <c r="I80" s="9"/>
      <c r="J80" s="12"/>
      <c r="K80" s="12"/>
      <c r="L80" s="12"/>
      <c r="M80" s="12"/>
      <c r="N80" s="13">
        <f>IF(MAX(CJ80:CL80)&gt;0,MAX(ABS(J80)*CJ80,ABS(K80)*CK80,CL80*ABS(L80)),0)</f>
        <v>0</v>
      </c>
      <c r="O80" s="14"/>
      <c r="P80" s="12"/>
      <c r="Q80" s="12"/>
      <c r="R80" s="12"/>
      <c r="S80" s="12"/>
      <c r="T80" s="13">
        <f>IF(MAX(CP80:CR80)&gt;0,MAX(ABS(P80)*CP80,ABS(Q80)*CQ80,CR80*ABS(R80)),0)</f>
        <v>0</v>
      </c>
      <c r="U80" s="15">
        <f>IF(OR(N80=0,T80=0),0,N80+T80)</f>
        <v>0</v>
      </c>
      <c r="V80" s="18">
        <v>185</v>
      </c>
      <c r="W80" s="12">
        <v>-200</v>
      </c>
      <c r="X80" s="12">
        <v>-200</v>
      </c>
      <c r="Y80" s="12"/>
      <c r="Z80" s="13">
        <f>IF(MAX(CV80:CX80)&gt;0,MAX(ABS(V80)*CV80,ABS(W80)*CW80,CX80*ABS(X80)),0)</f>
        <v>0</v>
      </c>
      <c r="AA80" s="15">
        <f ca="1">AI80*IF($AB$8="PL Total",AL80,IF($AB$8="Push Pull Total",AM80,IF($AB$8="Best Squat",N80,IF($AB$8="Best Bench",T80,Z80))))</f>
        <v>185</v>
      </c>
      <c r="AB80" s="16">
        <f ca="1">IF(OR(E80="",AA80=0),0,AA80*G80)</f>
        <v>131.6645</v>
      </c>
      <c r="AC80" s="16">
        <f ca="1">IF(OR(AA80=0,C80="",AND(C80&lt;40,C80&gt;22)),0,VLOOKUP($D80,[3]DATA!$A$2:$B$53,2,TRUE)*AB80)</f>
        <v>135.61443500000001</v>
      </c>
    </row>
    <row r="81" spans="1:29">
      <c r="A81" s="9" t="s">
        <v>95</v>
      </c>
      <c r="B81" s="10" t="s">
        <v>102</v>
      </c>
      <c r="C81" s="9">
        <v>23</v>
      </c>
      <c r="D81" s="9" t="s">
        <v>97</v>
      </c>
      <c r="E81" s="9">
        <v>87</v>
      </c>
      <c r="F81" s="11">
        <f>IF(OR(D81="",E81=""),"",IF(LEFT(D81,1)="M",VLOOKUP(E81,[3]Setup!$J$9:$K$23,2,TRUE),VLOOKUP(E81,[3]Setup!$L$9:$M$23,2,TRUE)))</f>
        <v>90</v>
      </c>
      <c r="G81" s="11" t="e">
        <f>IF(E81="",0,VLOOKUP(AK81,[3]DATA!$L$2:$N$1910,IF(LEFT(D81,1)="F",3,2)))</f>
        <v>#N/A</v>
      </c>
      <c r="H81" s="9"/>
      <c r="I81" s="9"/>
      <c r="J81" s="12"/>
      <c r="K81" s="12"/>
      <c r="L81" s="12"/>
      <c r="M81" s="12"/>
      <c r="N81" s="13">
        <f>IF(MAX(CJ81:CL81)&gt;0,MAX(ABS(J81)*CJ81,ABS(K81)*CK81,CL81*ABS(L81)),0)</f>
        <v>0</v>
      </c>
      <c r="O81" s="14"/>
      <c r="P81" s="12"/>
      <c r="Q81" s="12"/>
      <c r="R81" s="12"/>
      <c r="S81" s="12"/>
      <c r="T81" s="13">
        <f>IF(MAX(CP81:CR81)&gt;0,MAX(ABS(P81)*CP81,ABS(Q81)*CQ81,CR81*ABS(R81)),0)</f>
        <v>0</v>
      </c>
      <c r="U81" s="15">
        <f>IF(OR(N81=0,T81=0),0,N81+T81)</f>
        <v>0</v>
      </c>
      <c r="V81" s="18">
        <v>185</v>
      </c>
      <c r="W81" s="18">
        <v>200</v>
      </c>
      <c r="X81" s="18">
        <v>210</v>
      </c>
      <c r="Y81" s="12"/>
      <c r="Z81" s="13">
        <f>IF(MAX(CV81:CX81)&gt;0,MAX(ABS(V81)*CV81,ABS(W81)*CW81,CX81*ABS(X81)),0)</f>
        <v>0</v>
      </c>
      <c r="AA81" s="15">
        <f ca="1">AI81*IF($AB$8="PL Total",AL81,IF($AB$8="Push Pull Total",AM81,IF($AB$8="Best Squat",N81,IF($AB$8="Best Bench",T81,Z81))))</f>
        <v>210</v>
      </c>
      <c r="AB81" s="16">
        <f ca="1">IF(OR(E81="",AA81=0),0,AA81*G81)</f>
        <v>131.0085</v>
      </c>
      <c r="AC81" s="16">
        <f ca="1">IF(OR(AA81=0,C81="",AND(C81&lt;40,C81&gt;22)),0,VLOOKUP($D81,[3]DATA!$A$2:$B$53,2,TRUE)*AB81)</f>
        <v>0</v>
      </c>
    </row>
    <row r="82" spans="1:29">
      <c r="A82" s="9" t="s">
        <v>95</v>
      </c>
      <c r="B82" s="10" t="s">
        <v>96</v>
      </c>
      <c r="C82" s="9">
        <v>23</v>
      </c>
      <c r="D82" s="9" t="s">
        <v>97</v>
      </c>
      <c r="E82" s="9">
        <v>69.400000000000006</v>
      </c>
      <c r="F82" s="11">
        <f>IF(OR(D82="",E82=""),"",IF(LEFT(D82,1)="M",VLOOKUP(E82,[3]Setup!$J$9:$K$23,2,TRUE),VLOOKUP(E82,[3]Setup!$L$9:$M$23,2,TRUE)))</f>
        <v>70</v>
      </c>
      <c r="G82" s="11" t="e">
        <f>IF(E82="",0,VLOOKUP(AK82,[3]DATA!$L$2:$N$1910,IF(LEFT(D82,1)="F",3,2)))</f>
        <v>#N/A</v>
      </c>
      <c r="H82" s="9"/>
      <c r="I82" s="9"/>
      <c r="J82" s="12"/>
      <c r="K82" s="12"/>
      <c r="L82" s="12"/>
      <c r="M82" s="12"/>
      <c r="N82" s="13">
        <f>IF(MAX(CJ82:CL82)&gt;0,MAX(ABS(J82)*CJ82,ABS(K82)*CK82,CL82*ABS(L82)),0)</f>
        <v>0</v>
      </c>
      <c r="O82" s="14"/>
      <c r="P82" s="12"/>
      <c r="Q82" s="12"/>
      <c r="R82" s="12"/>
      <c r="S82" s="12"/>
      <c r="T82" s="13">
        <f>IF(MAX(CP82:CR82)&gt;0,MAX(ABS(P82)*CP82,ABS(Q82)*CQ82,CR82*ABS(R82)),0)</f>
        <v>0</v>
      </c>
      <c r="U82" s="15">
        <f>IF(OR(N82=0,T82=0),0,N82+T82)</f>
        <v>0</v>
      </c>
      <c r="V82" s="18">
        <v>172.5</v>
      </c>
      <c r="W82" s="18">
        <v>177.5</v>
      </c>
      <c r="X82" s="12">
        <v>-182.5</v>
      </c>
      <c r="Y82" s="12"/>
      <c r="Z82" s="13">
        <f>IF(MAX(CV82:CX82)&gt;0,MAX(ABS(V82)*CV82,ABS(W82)*CW82,CX82*ABS(X82)),0)</f>
        <v>0</v>
      </c>
      <c r="AA82" s="15">
        <f ca="1">AI82*IF($AB$8="PL Total",AL82,IF($AB$8="Push Pull Total",AM82,IF($AB$8="Best Squat",N82,IF($AB$8="Best Bench",T82,Z82))))</f>
        <v>177.5</v>
      </c>
      <c r="AB82" s="16">
        <f ca="1">IF(OR(E82="",AA82=0),0,AA82*G82)</f>
        <v>129.81462499999998</v>
      </c>
      <c r="AC82" s="16">
        <f ca="1">IF(OR(AA82=0,C82="",AND(C82&lt;40,C82&gt;22)),0,VLOOKUP($D82,[3]DATA!$A$2:$B$53,2,TRUE)*AB82)</f>
        <v>0</v>
      </c>
    </row>
    <row r="83" spans="1:29">
      <c r="A83" s="9" t="s">
        <v>95</v>
      </c>
      <c r="B83" s="10" t="s">
        <v>103</v>
      </c>
      <c r="C83" s="9">
        <v>21</v>
      </c>
      <c r="D83" s="9" t="s">
        <v>97</v>
      </c>
      <c r="E83" s="9">
        <v>84.3</v>
      </c>
      <c r="F83" s="11">
        <f>IF(OR(D83="",E83=""),"",IF(LEFT(D83,1)="M",VLOOKUP(E83,[3]Setup!$J$9:$K$23,2,TRUE),VLOOKUP(E83,[3]Setup!$L$9:$M$23,2,TRUE)))</f>
        <v>90</v>
      </c>
      <c r="G83" s="11" t="e">
        <f>IF(E83="",0,VLOOKUP(AK83,[3]DATA!$L$2:$N$1910,IF(LEFT(D83,1)="F",3,2)))</f>
        <v>#N/A</v>
      </c>
      <c r="H83" s="9"/>
      <c r="I83" s="9"/>
      <c r="J83" s="12"/>
      <c r="K83" s="12"/>
      <c r="L83" s="12"/>
      <c r="M83" s="12"/>
      <c r="N83" s="13">
        <f>IF(MAX(CJ83:CL83)&gt;0,MAX(ABS(J83)*CJ83,ABS(K83)*CK83,CL83*ABS(L83)),0)</f>
        <v>0</v>
      </c>
      <c r="O83" s="14"/>
      <c r="P83" s="12"/>
      <c r="Q83" s="12"/>
      <c r="R83" s="12"/>
      <c r="S83" s="12"/>
      <c r="T83" s="13">
        <f>IF(MAX(CP83:CR83)&gt;0,MAX(ABS(P83)*CP83,ABS(Q83)*CQ83,CR83*ABS(R83)),0)</f>
        <v>0</v>
      </c>
      <c r="U83" s="15">
        <f>IF(OR(N83=0,T83=0),0,N83+T83)</f>
        <v>0</v>
      </c>
      <c r="V83" s="18">
        <v>190</v>
      </c>
      <c r="W83" s="18">
        <v>200</v>
      </c>
      <c r="X83" s="12">
        <v>-210</v>
      </c>
      <c r="Y83" s="12"/>
      <c r="Z83" s="13">
        <f>IF(MAX(CV83:CX83)&gt;0,MAX(ABS(V83)*CV83,ABS(W83)*CW83,CX83*ABS(X83)),0)</f>
        <v>0</v>
      </c>
      <c r="AA83" s="15">
        <f ca="1">AI83*IF($AB$8="PL Total",AL83,IF($AB$8="Push Pull Total",AM83,IF($AB$8="Best Squat",N83,IF($AB$8="Best Bench",T83,Z83))))</f>
        <v>200</v>
      </c>
      <c r="AB83" s="16">
        <f ca="1">IF(OR(E83="",AA83=0),0,AA83*G83)</f>
        <v>127.17</v>
      </c>
      <c r="AC83" s="16">
        <f ca="1">IF(OR(AA83=0,C83="",AND(C83&lt;40,C83&gt;22)),0,VLOOKUP($D83,[3]DATA!$A$2:$B$53,2,TRUE)*AB83)</f>
        <v>129.71340000000001</v>
      </c>
    </row>
    <row r="84" spans="1:29">
      <c r="A84" s="9" t="s">
        <v>113</v>
      </c>
      <c r="B84" s="10" t="s">
        <v>122</v>
      </c>
      <c r="C84" s="9">
        <v>20</v>
      </c>
      <c r="D84" s="9" t="s">
        <v>97</v>
      </c>
      <c r="E84" s="9">
        <v>103.1</v>
      </c>
      <c r="F84" s="11">
        <f>IF(OR(D84="",E84=""),"",IF(LEFT(D84,1)="M",VLOOKUP(E84,[3]Setup!$J$9:$K$23,2,TRUE),VLOOKUP(E84,[3]Setup!$L$9:$M$23,2,TRUE)))</f>
        <v>110</v>
      </c>
      <c r="G84" s="11" t="e">
        <f>IF(E84="",0,VLOOKUP(AK84,[3]DATA!$L$2:$N$1910,IF(LEFT(D84,1)="F",3,2)))</f>
        <v>#N/A</v>
      </c>
      <c r="H84" s="9"/>
      <c r="I84" s="9"/>
      <c r="J84" s="12"/>
      <c r="K84" s="12"/>
      <c r="L84" s="12"/>
      <c r="M84" s="12"/>
      <c r="N84" s="13">
        <f>IF(MAX(CJ84:CL84)&gt;0,MAX(ABS(J84)*CJ84,ABS(K84)*CK84,CL84*ABS(L84)),0)</f>
        <v>0</v>
      </c>
      <c r="O84" s="14"/>
      <c r="P84" s="12"/>
      <c r="Q84" s="12"/>
      <c r="R84" s="12"/>
      <c r="S84" s="12"/>
      <c r="T84" s="13">
        <f>IF(MAX(CP84:CR84)&gt;0,MAX(ABS(P84)*CP84,ABS(Q84)*CQ84,CR84*ABS(R84)),0)</f>
        <v>0</v>
      </c>
      <c r="U84" s="15">
        <f>IF(OR(N84=0,T84=0),0,N84+T84)</f>
        <v>0</v>
      </c>
      <c r="V84" s="18">
        <v>200</v>
      </c>
      <c r="W84" s="18">
        <v>220</v>
      </c>
      <c r="X84" s="12"/>
      <c r="Y84" s="12"/>
      <c r="Z84" s="13">
        <f>IF(MAX(CV84:CX84)&gt;0,MAX(ABS(V84)*CV84,ABS(W84)*CW84,CX84*ABS(X84)),0)</f>
        <v>0</v>
      </c>
      <c r="AA84" s="15">
        <f ca="1">AI84*IF($AB$8="PL Total",AL84,IF($AB$8="Push Pull Total",AM84,IF($AB$8="Best Squat",N84,IF($AB$8="Best Bench",T84,Z84))))</f>
        <v>220</v>
      </c>
      <c r="AB84" s="16">
        <f ca="1">IF(OR(E84="",AA84=0),0,AA84*G84)</f>
        <v>126.36800000000001</v>
      </c>
      <c r="AC84" s="16">
        <f ca="1">IF(OR(AA84=0,C84="",AND(C84&lt;40,C84&gt;22)),0,VLOOKUP($D84,[3]DATA!$A$2:$B$53,2,TRUE)*AB84)</f>
        <v>130.15904</v>
      </c>
    </row>
    <row r="85" spans="1:29">
      <c r="A85" s="9" t="s">
        <v>113</v>
      </c>
      <c r="B85" s="10" t="s">
        <v>116</v>
      </c>
      <c r="C85" s="9">
        <v>23</v>
      </c>
      <c r="D85" s="9" t="s">
        <v>97</v>
      </c>
      <c r="E85" s="9">
        <v>93.2</v>
      </c>
      <c r="F85" s="11">
        <f>IF(OR(D85="",E85=""),"",IF(LEFT(D85,1)="M",VLOOKUP(E85,[3]Setup!$J$9:$K$23,2,TRUE),VLOOKUP(E85,[3]Setup!$L$9:$M$23,2,TRUE)))</f>
        <v>100</v>
      </c>
      <c r="G85" s="11" t="e">
        <f>IF(E85="",0,VLOOKUP(AK85,[3]DATA!$L$2:$N$1910,IF(LEFT(D85,1)="F",3,2)))</f>
        <v>#N/A</v>
      </c>
      <c r="H85" s="9"/>
      <c r="I85" s="9"/>
      <c r="J85" s="12"/>
      <c r="K85" s="12"/>
      <c r="L85" s="12"/>
      <c r="M85" s="12"/>
      <c r="N85" s="13">
        <f>IF(MAX(CJ85:CL85)&gt;0,MAX(ABS(J85)*CJ85,ABS(K85)*CK85,CL85*ABS(L85)),0)</f>
        <v>0</v>
      </c>
      <c r="O85" s="14"/>
      <c r="P85" s="12"/>
      <c r="Q85" s="12"/>
      <c r="R85" s="12"/>
      <c r="S85" s="12"/>
      <c r="T85" s="13">
        <f>IF(MAX(CP85:CR85)&gt;0,MAX(ABS(P85)*CP85,ABS(Q85)*CQ85,CR85*ABS(R85)),0)</f>
        <v>0</v>
      </c>
      <c r="U85" s="15">
        <f>IF(OR(N85=0,T85=0),0,N85+T85)</f>
        <v>0</v>
      </c>
      <c r="V85" s="18">
        <v>200</v>
      </c>
      <c r="W85" s="18">
        <v>210</v>
      </c>
      <c r="X85" s="12">
        <v>-237.5</v>
      </c>
      <c r="Y85" s="12"/>
      <c r="Z85" s="13">
        <f>IF(MAX(CV85:CX85)&gt;0,MAX(ABS(V85)*CV85,ABS(W85)*CW85,CX85*ABS(X85)),0)</f>
        <v>0</v>
      </c>
      <c r="AA85" s="15">
        <f ca="1">AI85*IF($AB$8="PL Total",AL85,IF($AB$8="Push Pull Total",AM85,IF($AB$8="Best Squat",N85,IF($AB$8="Best Bench",T85,Z85))))</f>
        <v>210</v>
      </c>
      <c r="AB85" s="16">
        <f ca="1">IF(OR(E85="",AA85=0),0,AA85*G85)</f>
        <v>126.1365</v>
      </c>
      <c r="AC85" s="16">
        <f ca="1">IF(OR(AA85=0,C85="",AND(C85&lt;40,C85&gt;22)),0,VLOOKUP($D85,[3]DATA!$A$2:$B$53,2,TRUE)*AB85)</f>
        <v>0</v>
      </c>
    </row>
    <row r="86" spans="1:29">
      <c r="A86" s="9" t="s">
        <v>95</v>
      </c>
      <c r="B86" s="10" t="s">
        <v>104</v>
      </c>
      <c r="C86" s="9">
        <v>21</v>
      </c>
      <c r="D86" s="9" t="s">
        <v>97</v>
      </c>
      <c r="E86" s="9">
        <v>87.6</v>
      </c>
      <c r="F86" s="11">
        <f>IF(OR(D86="",E86=""),"",IF(LEFT(D86,1)="M",VLOOKUP(E86,[3]Setup!$J$9:$K$23,2,TRUE),VLOOKUP(E86,[3]Setup!$L$9:$M$23,2,TRUE)))</f>
        <v>90</v>
      </c>
      <c r="G86" s="11" t="e">
        <f>IF(E86="",0,VLOOKUP(AK86,[3]DATA!$L$2:$N$1910,IF(LEFT(D86,1)="F",3,2)))</f>
        <v>#N/A</v>
      </c>
      <c r="H86" s="9"/>
      <c r="I86" s="9"/>
      <c r="J86" s="12"/>
      <c r="K86" s="12"/>
      <c r="L86" s="12"/>
      <c r="M86" s="12"/>
      <c r="N86" s="13">
        <f>IF(MAX(CJ86:CL86)&gt;0,MAX(ABS(J86)*CJ86,ABS(K86)*CK86,CL86*ABS(L86)),0)</f>
        <v>0</v>
      </c>
      <c r="O86" s="14"/>
      <c r="P86" s="12"/>
      <c r="Q86" s="12"/>
      <c r="R86" s="12"/>
      <c r="S86" s="12"/>
      <c r="T86" s="13">
        <f>IF(MAX(CP86:CR86)&gt;0,MAX(ABS(P86)*CP86,ABS(Q86)*CQ86,CR86*ABS(R86)),0)</f>
        <v>0</v>
      </c>
      <c r="U86" s="15">
        <f>IF(OR(N86=0,T86=0),0,N86+T86)</f>
        <v>0</v>
      </c>
      <c r="V86" s="18">
        <v>200</v>
      </c>
      <c r="W86" s="12">
        <v>-210</v>
      </c>
      <c r="X86" s="12">
        <v>-210</v>
      </c>
      <c r="Y86" s="12"/>
      <c r="Z86" s="13">
        <f>IF(MAX(CV86:CX86)&gt;0,MAX(ABS(V86)*CV86,ABS(W86)*CW86,CX86*ABS(X86)),0)</f>
        <v>0</v>
      </c>
      <c r="AA86" s="15">
        <f ca="1">AI86*IF($AB$8="PL Total",AL86,IF($AB$8="Push Pull Total",AM86,IF($AB$8="Best Squat",N86,IF($AB$8="Best Bench",T86,Z86))))</f>
        <v>200</v>
      </c>
      <c r="AB86" s="16">
        <f ca="1">IF(OR(E86="",AA86=0),0,AA86*G86)</f>
        <v>124.27</v>
      </c>
      <c r="AC86" s="16">
        <f ca="1">IF(OR(AA86=0,C86="",AND(C86&lt;40,C86&gt;22)),0,VLOOKUP($D86,[3]DATA!$A$2:$B$53,2,TRUE)*AB86)</f>
        <v>126.75539999999999</v>
      </c>
    </row>
    <row r="87" spans="1:29">
      <c r="A87" s="9" t="s">
        <v>113</v>
      </c>
      <c r="B87" s="10" t="s">
        <v>115</v>
      </c>
      <c r="C87" s="9">
        <v>21</v>
      </c>
      <c r="D87" s="9" t="s">
        <v>97</v>
      </c>
      <c r="E87" s="9">
        <v>104.7</v>
      </c>
      <c r="F87" s="11">
        <f>IF(OR(D87="",E87=""),"",IF(LEFT(D87,1)="M",VLOOKUP(E87,[3]Setup!$J$9:$K$23,2,TRUE),VLOOKUP(E87,[3]Setup!$L$9:$M$23,2,TRUE)))</f>
        <v>110</v>
      </c>
      <c r="G87" s="11" t="e">
        <f>IF(E87="",0,VLOOKUP(AK87,[3]DATA!$L$2:$N$1910,IF(LEFT(D87,1)="F",3,2)))</f>
        <v>#N/A</v>
      </c>
      <c r="H87" s="9"/>
      <c r="I87" s="9"/>
      <c r="J87" s="12"/>
      <c r="K87" s="12"/>
      <c r="L87" s="12"/>
      <c r="M87" s="12"/>
      <c r="N87" s="13">
        <f>IF(MAX(CJ87:CL87)&gt;0,MAX(ABS(J87)*CJ87,ABS(K87)*CK87,CL87*ABS(L87)),0)</f>
        <v>0</v>
      </c>
      <c r="O87" s="14"/>
      <c r="P87" s="12"/>
      <c r="Q87" s="12"/>
      <c r="R87" s="12"/>
      <c r="S87" s="12"/>
      <c r="T87" s="13">
        <f>IF(MAX(CP87:CR87)&gt;0,MAX(ABS(P87)*CP87,ABS(Q87)*CQ87,CR87*ABS(R87)),0)</f>
        <v>0</v>
      </c>
      <c r="U87" s="15">
        <f>IF(OR(N87=0,T87=0),0,N87+T87)</f>
        <v>0</v>
      </c>
      <c r="V87" s="18">
        <v>190</v>
      </c>
      <c r="W87" s="18">
        <v>200</v>
      </c>
      <c r="X87" s="12">
        <v>-222.5</v>
      </c>
      <c r="Y87" s="12"/>
      <c r="Z87" s="13">
        <f>IF(MAX(CV87:CX87)&gt;0,MAX(ABS(V87)*CV87,ABS(W87)*CW87,CX87*ABS(X87)),0)</f>
        <v>0</v>
      </c>
      <c r="AA87" s="15">
        <f ca="1">AI87*IF($AB$8="PL Total",AL87,IF($AB$8="Push Pull Total",AM87,IF($AB$8="Best Squat",N87,IF($AB$8="Best Bench",T87,Z87))))</f>
        <v>200</v>
      </c>
      <c r="AB87" s="16">
        <f ca="1">IF(OR(E87="",AA87=0),0,AA87*G87)</f>
        <v>114.25</v>
      </c>
      <c r="AC87" s="16">
        <f ca="1">IF(OR(AA87=0,C87="",AND(C87&lt;40,C87&gt;22)),0,VLOOKUP($D87,[3]DATA!$A$2:$B$53,2,TRUE)*AB87)</f>
        <v>116.535</v>
      </c>
    </row>
    <row r="88" spans="1:29">
      <c r="A88" s="9" t="s">
        <v>113</v>
      </c>
      <c r="B88" s="10" t="s">
        <v>114</v>
      </c>
      <c r="C88" s="9">
        <v>21</v>
      </c>
      <c r="D88" s="9" t="s">
        <v>97</v>
      </c>
      <c r="E88" s="9">
        <v>91.5</v>
      </c>
      <c r="F88" s="11">
        <f>IF(OR(D88="",E88=""),"",IF(LEFT(D88,1)="M",VLOOKUP(E88,[3]Setup!$J$9:$K$23,2,TRUE),VLOOKUP(E88,[3]Setup!$L$9:$M$23,2,TRUE)))</f>
        <v>100</v>
      </c>
      <c r="G88" s="11" t="e">
        <f>IF(E88="",0,VLOOKUP(AK88,[3]DATA!$L$2:$N$1910,IF(LEFT(D88,1)="F",3,2)))</f>
        <v>#N/A</v>
      </c>
      <c r="H88" s="9"/>
      <c r="I88" s="9"/>
      <c r="J88" s="12"/>
      <c r="K88" s="12"/>
      <c r="L88" s="12"/>
      <c r="M88" s="12"/>
      <c r="N88" s="13">
        <f>IF(MAX(CJ88:CL88)&gt;0,MAX(ABS(J88)*CJ88,ABS(K88)*CK88,CL88*ABS(L88)),0)</f>
        <v>0</v>
      </c>
      <c r="O88" s="14"/>
      <c r="P88" s="12"/>
      <c r="Q88" s="12"/>
      <c r="R88" s="12"/>
      <c r="S88" s="12"/>
      <c r="T88" s="13">
        <f>IF(MAX(CP88:CR88)&gt;0,MAX(ABS(P88)*CP88,ABS(Q88)*CQ88,CR88*ABS(R88)),0)</f>
        <v>0</v>
      </c>
      <c r="U88" s="15">
        <f>IF(OR(N88=0,T88=0),0,N88+T88)</f>
        <v>0</v>
      </c>
      <c r="V88" s="18">
        <v>160</v>
      </c>
      <c r="W88" s="12">
        <v>-170</v>
      </c>
      <c r="X88" s="12">
        <v>-170</v>
      </c>
      <c r="Y88" s="12"/>
      <c r="Z88" s="13">
        <f>IF(MAX(CV88:CX88)&gt;0,MAX(ABS(V88)*CV88,ABS(W88)*CW88,CX88*ABS(X88)),0)</f>
        <v>0</v>
      </c>
      <c r="AA88" s="15">
        <f ca="1">AI88*IF($AB$8="PL Total",AL88,IF($AB$8="Push Pull Total",AM88,IF($AB$8="Best Squat",N88,IF($AB$8="Best Bench",T88,Z88))))</f>
        <v>160</v>
      </c>
      <c r="AB88" s="16">
        <f ca="1">IF(OR(E88="",AA88=0),0,AA88*G88)</f>
        <v>97.024000000000001</v>
      </c>
      <c r="AC88" s="16">
        <f ca="1">IF(OR(AA88=0,C88="",AND(C88&lt;40,C88&gt;22)),0,VLOOKUP($D88,[3]DATA!$A$2:$B$53,2,TRUE)*AB88)</f>
        <v>98.964480000000009</v>
      </c>
    </row>
    <row r="90" spans="1:29">
      <c r="A90" s="9" t="s">
        <v>26</v>
      </c>
      <c r="B90" s="10" t="s">
        <v>155</v>
      </c>
      <c r="C90" s="9">
        <v>27</v>
      </c>
      <c r="D90" s="9" t="s">
        <v>124</v>
      </c>
      <c r="E90" s="9">
        <v>95.5</v>
      </c>
      <c r="F90" s="11">
        <f>IF(OR(D90="",E90=""),"",IF(LEFT(D90,1)="M",VLOOKUP(E90,[4]Setup!$J$9:$K$23,2,TRUE),VLOOKUP(E90,[4]Setup!$L$9:$M$23,2,TRUE)))</f>
        <v>100</v>
      </c>
      <c r="G90" s="11" t="e">
        <f>IF(E90="",0,VLOOKUP(AK90,[4]DATA!$L$2:$N$1910,IF(LEFT(D90,1)="F",3,2)))</f>
        <v>#N/A</v>
      </c>
      <c r="H90" s="9"/>
      <c r="I90" s="9"/>
      <c r="J90" s="12"/>
      <c r="K90" s="12"/>
      <c r="L90" s="12"/>
      <c r="M90" s="12"/>
      <c r="N90" s="13">
        <f>IF(MAX(CJ90:CL90)&gt;0,MAX(ABS(J90)*CJ90,ABS(K90)*CK90,CL90*ABS(L90)),0)</f>
        <v>0</v>
      </c>
      <c r="O90" s="14"/>
      <c r="P90" s="12"/>
      <c r="Q90" s="12"/>
      <c r="R90" s="12"/>
      <c r="S90" s="12"/>
      <c r="T90" s="13">
        <f>IF(MAX(CP90:CR90)&gt;0,MAX(ABS(P90)*CP90,ABS(Q90)*CQ90,CR90*ABS(R90)),0)</f>
        <v>0</v>
      </c>
      <c r="U90" s="15">
        <f>IF(OR(N90=0,T90=0),0,N90+T90)</f>
        <v>0</v>
      </c>
      <c r="V90" s="18">
        <v>300</v>
      </c>
      <c r="W90" s="18">
        <v>310</v>
      </c>
      <c r="X90" s="18">
        <v>320</v>
      </c>
      <c r="Y90" s="12"/>
      <c r="Z90" s="13">
        <f>IF(MAX(CV90:CX90)&gt;0,MAX(ABS(V90)*CV90,ABS(W90)*CW90,CX90*ABS(X90)),0)</f>
        <v>0</v>
      </c>
      <c r="AA90" s="15">
        <f ca="1">AI90*IF($AB$8="PL Total",AL90,IF($AB$8="Push Pull Total",AM90,IF($AB$8="Best Squat",N90,IF($AB$8="Best Bench",T90,Z90))))</f>
        <v>320</v>
      </c>
      <c r="AB90" s="16">
        <f ca="1">IF(OR(E90="",AA90=0),0,AA90*G90)</f>
        <v>189.904</v>
      </c>
      <c r="AC90" s="16">
        <f ca="1">IF(OR(AA90=0,C90="",AND(C90&lt;40,C90&gt;22)),0,VLOOKUP($D90,[4]DATA!$A$2:$B$53,2,TRUE)*AB90)</f>
        <v>0</v>
      </c>
    </row>
    <row r="91" spans="1:29">
      <c r="A91" s="9" t="s">
        <v>95</v>
      </c>
      <c r="B91" s="10" t="s">
        <v>134</v>
      </c>
      <c r="C91" s="9">
        <v>26</v>
      </c>
      <c r="D91" s="9" t="s">
        <v>124</v>
      </c>
      <c r="E91" s="9">
        <v>111.1</v>
      </c>
      <c r="F91" s="11">
        <f>IF(OR(D91="",E91=""),"",IF(LEFT(D91,1)="M",VLOOKUP(E91,[4]Setup!$J$9:$K$23,2,TRUE),VLOOKUP(E91,[4]Setup!$L$9:$M$23,2,TRUE)))</f>
        <v>125</v>
      </c>
      <c r="G91" s="11" t="e">
        <f>IF(E91="",0,VLOOKUP(AK91,[4]DATA!$L$2:$N$1910,IF(LEFT(D91,1)="F",3,2)))</f>
        <v>#N/A</v>
      </c>
      <c r="H91" s="9"/>
      <c r="I91" s="9"/>
      <c r="J91" s="12"/>
      <c r="K91" s="12"/>
      <c r="L91" s="12"/>
      <c r="M91" s="12"/>
      <c r="N91" s="13">
        <f>IF(MAX(CJ91:CL91)&gt;0,MAX(ABS(J91)*CJ91,ABS(K91)*CK91,CL91*ABS(L91)),0)</f>
        <v>0</v>
      </c>
      <c r="O91" s="14"/>
      <c r="P91" s="12"/>
      <c r="Q91" s="12"/>
      <c r="R91" s="12"/>
      <c r="S91" s="12"/>
      <c r="T91" s="13">
        <f>IF(MAX(CP91:CR91)&gt;0,MAX(ABS(P91)*CP91,ABS(Q91)*CQ91,CR91*ABS(R91)),0)</f>
        <v>0</v>
      </c>
      <c r="U91" s="15">
        <f>IF(OR(N91=0,T91=0),0,N91+T91)</f>
        <v>0</v>
      </c>
      <c r="V91" s="18">
        <v>320</v>
      </c>
      <c r="W91" s="18">
        <v>330</v>
      </c>
      <c r="X91" s="12">
        <v>-340</v>
      </c>
      <c r="Y91" s="12"/>
      <c r="Z91" s="13">
        <f>IF(MAX(CV91:CX91)&gt;0,MAX(ABS(V91)*CV91,ABS(W91)*CW91,CX91*ABS(X91)),0)</f>
        <v>0</v>
      </c>
      <c r="AA91" s="15">
        <f ca="1">AI91*IF($AB$8="PL Total",AL91,IF($AB$8="Push Pull Total",AM91,IF($AB$8="Best Squat",N91,IF($AB$8="Best Bench",T91,Z91))))</f>
        <v>330</v>
      </c>
      <c r="AB91" s="16">
        <f ca="1">IF(OR(E91="",AA91=0),0,AA91*G91)</f>
        <v>185.11350000000002</v>
      </c>
      <c r="AC91" s="16">
        <f ca="1">IF(OR(AA91=0,C91="",AND(C91&lt;40,C91&gt;22)),0,VLOOKUP($D91,[4]DATA!$A$2:$B$53,2,TRUE)*AB91)</f>
        <v>0</v>
      </c>
    </row>
    <row r="92" spans="1:29">
      <c r="A92" s="9" t="s">
        <v>43</v>
      </c>
      <c r="B92" s="10" t="s">
        <v>144</v>
      </c>
      <c r="C92" s="9">
        <v>37</v>
      </c>
      <c r="D92" s="9" t="s">
        <v>124</v>
      </c>
      <c r="E92" s="9">
        <v>84.4</v>
      </c>
      <c r="F92" s="11">
        <f>IF(OR(D92="",E92=""),"",IF(LEFT(D92,1)="M",VLOOKUP(E92,[4]Setup!$J$9:$K$23,2,TRUE),VLOOKUP(E92,[4]Setup!$L$9:$M$23,2,TRUE)))</f>
        <v>90</v>
      </c>
      <c r="G92" s="11" t="e">
        <f>IF(E92="",0,VLOOKUP(AK92,[4]DATA!$L$2:$N$1910,IF(LEFT(D92,1)="F",3,2)))</f>
        <v>#N/A</v>
      </c>
      <c r="H92" s="9"/>
      <c r="I92" s="9"/>
      <c r="J92" s="12"/>
      <c r="K92" s="12"/>
      <c r="L92" s="12"/>
      <c r="M92" s="12"/>
      <c r="N92" s="13">
        <f>IF(MAX(CJ92:CL92)&gt;0,MAX(ABS(J92)*CJ92,ABS(K92)*CK92,CL92*ABS(L92)),0)</f>
        <v>0</v>
      </c>
      <c r="O92" s="14"/>
      <c r="P92" s="12"/>
      <c r="Q92" s="12"/>
      <c r="R92" s="12"/>
      <c r="S92" s="12"/>
      <c r="T92" s="13">
        <f>IF(MAX(CP92:CR92)&gt;0,MAX(ABS(P92)*CP92,ABS(Q92)*CQ92,CR92*ABS(R92)),0)</f>
        <v>0</v>
      </c>
      <c r="U92" s="15">
        <f>IF(OR(N92=0,T92=0),0,N92+T92)</f>
        <v>0</v>
      </c>
      <c r="V92" s="18">
        <v>275</v>
      </c>
      <c r="W92" s="18">
        <v>285</v>
      </c>
      <c r="X92" s="12">
        <v>-290</v>
      </c>
      <c r="Y92" s="12"/>
      <c r="Z92" s="13">
        <f>IF(MAX(CV92:CX92)&gt;0,MAX(ABS(V92)*CV92,ABS(W92)*CW92,CX92*ABS(X92)),0)</f>
        <v>0</v>
      </c>
      <c r="AA92" s="15">
        <f ca="1">AI92*IF($AB$8="PL Total",AL92,IF($AB$8="Push Pull Total",AM92,IF($AB$8="Best Squat",N92,IF($AB$8="Best Bench",T92,Z92))))</f>
        <v>285</v>
      </c>
      <c r="AB92" s="16">
        <f ca="1">IF(OR(E92="",AA92=0),0,AA92*G92)</f>
        <v>181.089</v>
      </c>
      <c r="AC92" s="16">
        <f ca="1">IF(OR(AA92=0,C92="",AND(C92&lt;40,C92&gt;22)),0,VLOOKUP($D92,[4]DATA!$A$2:$B$53,2,TRUE)*AB92)</f>
        <v>0</v>
      </c>
    </row>
    <row r="93" spans="1:29">
      <c r="A93" s="9" t="s">
        <v>43</v>
      </c>
      <c r="B93" s="10" t="s">
        <v>145</v>
      </c>
      <c r="C93" s="9">
        <v>25</v>
      </c>
      <c r="D93" s="9" t="s">
        <v>124</v>
      </c>
      <c r="E93" s="9">
        <v>87.9</v>
      </c>
      <c r="F93" s="11">
        <f>IF(OR(D93="",E93=""),"",IF(LEFT(D93,1)="M",VLOOKUP(E93,[4]Setup!$J$9:$K$23,2,TRUE),VLOOKUP(E93,[4]Setup!$L$9:$M$23,2,TRUE)))</f>
        <v>90</v>
      </c>
      <c r="G93" s="11" t="e">
        <f>IF(E93="",0,VLOOKUP(AK93,[4]DATA!$L$2:$N$1910,IF(LEFT(D93,1)="F",3,2)))</f>
        <v>#N/A</v>
      </c>
      <c r="H93" s="9"/>
      <c r="I93" s="9"/>
      <c r="J93" s="12"/>
      <c r="K93" s="12"/>
      <c r="L93" s="12"/>
      <c r="M93" s="12"/>
      <c r="N93" s="13">
        <f>IF(MAX(CJ93:CL93)&gt;0,MAX(ABS(J93)*CJ93,ABS(K93)*CK93,CL93*ABS(L93)),0)</f>
        <v>0</v>
      </c>
      <c r="O93" s="14"/>
      <c r="P93" s="12"/>
      <c r="Q93" s="12"/>
      <c r="R93" s="12"/>
      <c r="S93" s="12"/>
      <c r="T93" s="13">
        <f>IF(MAX(CP93:CR93)&gt;0,MAX(ABS(P93)*CP93,ABS(Q93)*CQ93,CR93*ABS(R93)),0)</f>
        <v>0</v>
      </c>
      <c r="U93" s="15">
        <f>IF(OR(N93=0,T93=0),0,N93+T93)</f>
        <v>0</v>
      </c>
      <c r="V93" s="12">
        <v>-285</v>
      </c>
      <c r="W93" s="18">
        <v>285</v>
      </c>
      <c r="X93" s="12">
        <v>-290</v>
      </c>
      <c r="Y93" s="12"/>
      <c r="Z93" s="13">
        <f>IF(MAX(CV93:CX93)&gt;0,MAX(ABS(V93)*CV93,ABS(W93)*CW93,CX93*ABS(X93)),0)</f>
        <v>0</v>
      </c>
      <c r="AA93" s="15">
        <f ca="1">AI93*IF($AB$8="PL Total",AL93,IF($AB$8="Push Pull Total",AM93,IF($AB$8="Best Squat",N93,IF($AB$8="Best Bench",T93,Z93))))</f>
        <v>285</v>
      </c>
      <c r="AB93" s="16">
        <f ca="1">IF(OR(E93="",AA93=0),0,AA93*G93)</f>
        <v>177.34125</v>
      </c>
      <c r="AC93" s="16">
        <f ca="1">IF(OR(AA93=0,C93="",AND(C93&lt;40,C93&gt;22)),0,VLOOKUP($D93,[4]DATA!$A$2:$B$53,2,TRUE)*AB93)</f>
        <v>0</v>
      </c>
    </row>
    <row r="94" spans="1:29">
      <c r="A94" s="9" t="s">
        <v>43</v>
      </c>
      <c r="B94" s="10" t="s">
        <v>139</v>
      </c>
      <c r="C94" s="9">
        <v>34</v>
      </c>
      <c r="D94" s="9" t="s">
        <v>124</v>
      </c>
      <c r="E94" s="9">
        <v>70.3</v>
      </c>
      <c r="F94" s="11">
        <f>IF(OR(D94="",E94=""),"",IF(LEFT(D94,1)="M",VLOOKUP(E94,[4]Setup!$J$9:$K$23,2,TRUE),VLOOKUP(E94,[4]Setup!$L$9:$M$23,2,TRUE)))</f>
        <v>80</v>
      </c>
      <c r="G94" s="11" t="e">
        <f>IF(E94="",0,VLOOKUP(AK94,[4]DATA!$L$2:$N$1910,IF(LEFT(D94,1)="F",3,2)))</f>
        <v>#N/A</v>
      </c>
      <c r="H94" s="9"/>
      <c r="I94" s="9"/>
      <c r="J94" s="12"/>
      <c r="K94" s="12"/>
      <c r="L94" s="12"/>
      <c r="M94" s="12"/>
      <c r="N94" s="13">
        <f>IF(MAX(CJ94:CL94)&gt;0,MAX(ABS(J94)*CJ94,ABS(K94)*CK94,CL94*ABS(L94)),0)</f>
        <v>0</v>
      </c>
      <c r="O94" s="14"/>
      <c r="P94" s="12"/>
      <c r="Q94" s="12"/>
      <c r="R94" s="12"/>
      <c r="S94" s="12"/>
      <c r="T94" s="13">
        <f>IF(MAX(CP94:CR94)&gt;0,MAX(ABS(P94)*CP94,ABS(Q94)*CQ94,CR94*ABS(R94)),0)</f>
        <v>0</v>
      </c>
      <c r="U94" s="15">
        <f>IF(OR(N94=0,T94=0),0,N94+T94)</f>
        <v>0</v>
      </c>
      <c r="V94" s="18">
        <v>220</v>
      </c>
      <c r="W94" s="18">
        <v>235</v>
      </c>
      <c r="X94" s="18">
        <v>245</v>
      </c>
      <c r="Y94" s="12"/>
      <c r="Z94" s="13">
        <f>IF(MAX(CV94:CX94)&gt;0,MAX(ABS(V94)*CV94,ABS(W94)*CW94,CX94*ABS(X94)),0)</f>
        <v>0</v>
      </c>
      <c r="AA94" s="15">
        <f ca="1">AI94*IF($AB$8="PL Total",AL94,IF($AB$8="Push Pull Total",AM94,IF($AB$8="Best Squat",N94,IF($AB$8="Best Bench",T94,Z94))))</f>
        <v>245</v>
      </c>
      <c r="AB94" s="16">
        <f ca="1">IF(OR(E94="",AA94=0),0,AA94*G94)</f>
        <v>177.3065</v>
      </c>
      <c r="AC94" s="16">
        <f ca="1">IF(OR(AA94=0,C94="",AND(C94&lt;40,C94&gt;22)),0,VLOOKUP($D94,[4]DATA!$A$2:$B$53,2,TRUE)*AB94)</f>
        <v>0</v>
      </c>
    </row>
    <row r="95" spans="1:29">
      <c r="A95" s="9" t="s">
        <v>26</v>
      </c>
      <c r="B95" s="10" t="s">
        <v>154</v>
      </c>
      <c r="C95" s="9">
        <v>30</v>
      </c>
      <c r="D95" s="9" t="s">
        <v>124</v>
      </c>
      <c r="E95" s="9">
        <v>105</v>
      </c>
      <c r="F95" s="11">
        <f>IF(OR(D95="",E95=""),"",IF(LEFT(D95,1)="M",VLOOKUP(E95,[4]Setup!$J$9:$K$23,2,TRUE),VLOOKUP(E95,[4]Setup!$L$9:$M$23,2,TRUE)))</f>
        <v>110</v>
      </c>
      <c r="G95" s="11" t="e">
        <f>IF(E95="",0,VLOOKUP(AK95,[4]DATA!$L$2:$N$1910,IF(LEFT(D95,1)="F",3,2)))</f>
        <v>#N/A</v>
      </c>
      <c r="H95" s="9"/>
      <c r="I95" s="9"/>
      <c r="J95" s="12"/>
      <c r="K95" s="12"/>
      <c r="L95" s="12"/>
      <c r="M95" s="12"/>
      <c r="N95" s="13">
        <f>IF(MAX(CJ95:CL95)&gt;0,MAX(ABS(J95)*CJ95,ABS(K95)*CK95,CL95*ABS(L95)),0)</f>
        <v>0</v>
      </c>
      <c r="O95" s="14"/>
      <c r="P95" s="12"/>
      <c r="Q95" s="12"/>
      <c r="R95" s="12"/>
      <c r="S95" s="12"/>
      <c r="T95" s="13">
        <f>IF(MAX(CP95:CR95)&gt;0,MAX(ABS(P95)*CP95,ABS(Q95)*CQ95,CR95*ABS(R95)),0)</f>
        <v>0</v>
      </c>
      <c r="U95" s="15">
        <f>IF(OR(N95=0,T95=0),0,N95+T95)</f>
        <v>0</v>
      </c>
      <c r="V95" s="18">
        <v>280</v>
      </c>
      <c r="W95" s="18">
        <v>290</v>
      </c>
      <c r="X95" s="18">
        <v>300</v>
      </c>
      <c r="Y95" s="12"/>
      <c r="Z95" s="13">
        <f>IF(MAX(CV95:CX95)&gt;0,MAX(ABS(V95)*CV95,ABS(W95)*CW95,CX95*ABS(X95)),0)</f>
        <v>0</v>
      </c>
      <c r="AA95" s="15">
        <f ca="1">AI95*IF($AB$8="PL Total",AL95,IF($AB$8="Push Pull Total",AM95,IF($AB$8="Best Squat",N95,IF($AB$8="Best Bench",T95,Z95))))</f>
        <v>300</v>
      </c>
      <c r="AB95" s="16">
        <f ca="1">IF(OR(E95="",AA95=0),0,AA95*G95)</f>
        <v>171.19499999999999</v>
      </c>
      <c r="AC95" s="16">
        <f ca="1">IF(OR(AA95=0,C95="",AND(C95&lt;40,C95&gt;22)),0,VLOOKUP($D95,[4]DATA!$A$2:$B$53,2,TRUE)*AB95)</f>
        <v>0</v>
      </c>
    </row>
    <row r="96" spans="1:29">
      <c r="A96" s="9" t="s">
        <v>26</v>
      </c>
      <c r="B96" s="10" t="s">
        <v>27</v>
      </c>
      <c r="C96" s="9">
        <v>24</v>
      </c>
      <c r="D96" s="9" t="s">
        <v>124</v>
      </c>
      <c r="E96" s="9">
        <v>98.1</v>
      </c>
      <c r="F96" s="11">
        <f>IF(OR(D96="",E96=""),"",IF(LEFT(D96,1)="M",VLOOKUP(E96,[4]Setup!$J$9:$K$23,2,TRUE),VLOOKUP(E96,[4]Setup!$L$9:$M$23,2,TRUE)))</f>
        <v>100</v>
      </c>
      <c r="G96" s="11" t="e">
        <f>IF(E96="",0,VLOOKUP(AK96,[4]DATA!$L$2:$N$1910,IF(LEFT(D96,1)="F",3,2)))</f>
        <v>#N/A</v>
      </c>
      <c r="H96" s="9"/>
      <c r="I96" s="9"/>
      <c r="J96" s="12"/>
      <c r="K96" s="12"/>
      <c r="L96" s="12"/>
      <c r="M96" s="12"/>
      <c r="N96" s="13">
        <f>IF(MAX(CJ96:CL96)&gt;0,MAX(ABS(J96)*CJ96,ABS(K96)*CK96,CL96*ABS(L96)),0)</f>
        <v>0</v>
      </c>
      <c r="O96" s="14"/>
      <c r="P96" s="12"/>
      <c r="Q96" s="12"/>
      <c r="R96" s="12"/>
      <c r="S96" s="12"/>
      <c r="T96" s="13">
        <f>IF(MAX(CP96:CR96)&gt;0,MAX(ABS(P96)*CP96,ABS(Q96)*CQ96,CR96*ABS(R96)),0)</f>
        <v>0</v>
      </c>
      <c r="U96" s="15">
        <f>IF(OR(N96=0,T96=0),0,N96+T96)</f>
        <v>0</v>
      </c>
      <c r="V96" s="18">
        <v>250</v>
      </c>
      <c r="W96" s="18">
        <v>270</v>
      </c>
      <c r="X96" s="18">
        <v>280</v>
      </c>
      <c r="Y96" s="12"/>
      <c r="Z96" s="13">
        <f>IF(MAX(CV96:CX96)&gt;0,MAX(ABS(V96)*CV96,ABS(W96)*CW96,CX96*ABS(X96)),0)</f>
        <v>0</v>
      </c>
      <c r="AA96" s="15">
        <f ca="1">AI96*IF($AB$8="PL Total",AL96,IF($AB$8="Push Pull Total",AM96,IF($AB$8="Best Squat",N96,IF($AB$8="Best Bench",T96,Z96))))</f>
        <v>280</v>
      </c>
      <c r="AB96" s="16">
        <f ca="1">IF(OR(E96="",AA96=0),0,AA96*G96)</f>
        <v>164.12199999999999</v>
      </c>
      <c r="AC96" s="16">
        <f ca="1">IF(OR(AA96=0,C96="",AND(C96&lt;40,C96&gt;22)),0,VLOOKUP($D96,[4]DATA!$A$2:$B$53,2,TRUE)*AB96)</f>
        <v>0</v>
      </c>
    </row>
    <row r="97" spans="1:29">
      <c r="A97" s="9" t="s">
        <v>95</v>
      </c>
      <c r="B97" s="10" t="s">
        <v>131</v>
      </c>
      <c r="C97" s="9">
        <v>37</v>
      </c>
      <c r="D97" s="9" t="s">
        <v>124</v>
      </c>
      <c r="E97" s="9">
        <v>113.7</v>
      </c>
      <c r="F97" s="11">
        <f>IF(OR(D97="",E97=""),"",IF(LEFT(D97,1)="M",VLOOKUP(E97,[4]Setup!$J$9:$K$23,2,TRUE),VLOOKUP(E97,[4]Setup!$L$9:$M$23,2,TRUE)))</f>
        <v>125</v>
      </c>
      <c r="G97" s="11" t="e">
        <f>IF(E97="",0,VLOOKUP(AK97,[4]DATA!$L$2:$N$1910,IF(LEFT(D97,1)="F",3,2)))</f>
        <v>#N/A</v>
      </c>
      <c r="H97" s="9"/>
      <c r="I97" s="9"/>
      <c r="J97" s="12"/>
      <c r="K97" s="12"/>
      <c r="L97" s="12"/>
      <c r="M97" s="12"/>
      <c r="N97" s="13">
        <f>IF(MAX(CJ97:CL97)&gt;0,MAX(ABS(J97)*CJ97,ABS(K97)*CK97,CL97*ABS(L97)),0)</f>
        <v>0</v>
      </c>
      <c r="O97" s="14"/>
      <c r="P97" s="12"/>
      <c r="Q97" s="12"/>
      <c r="R97" s="12"/>
      <c r="S97" s="12"/>
      <c r="T97" s="13">
        <f>IF(MAX(CP97:CR97)&gt;0,MAX(ABS(P97)*CP97,ABS(Q97)*CQ97,CR97*ABS(R97)),0)</f>
        <v>0</v>
      </c>
      <c r="U97" s="15">
        <f>IF(OR(N97=0,T97=0),0,N97+T97)</f>
        <v>0</v>
      </c>
      <c r="V97" s="18">
        <v>270</v>
      </c>
      <c r="W97" s="18">
        <v>280</v>
      </c>
      <c r="X97" s="18">
        <v>290</v>
      </c>
      <c r="Y97" s="12"/>
      <c r="Z97" s="13">
        <f>IF(MAX(CV97:CX97)&gt;0,MAX(ABS(V97)*CV97,ABS(W97)*CW97,CX97*ABS(X97)),0)</f>
        <v>0</v>
      </c>
      <c r="AA97" s="15">
        <f ca="1">AI97*IF($AB$8="PL Total",AL97,IF($AB$8="Push Pull Total",AM97,IF($AB$8="Best Squat",N97,IF($AB$8="Best Bench",T97,Z97))))</f>
        <v>290</v>
      </c>
      <c r="AB97" s="16">
        <f ca="1">IF(OR(E97="",AA97=0),0,AA97*G97)</f>
        <v>161.733</v>
      </c>
      <c r="AC97" s="16">
        <f ca="1">IF(OR(AA97=0,C97="",AND(C97&lt;40,C97&gt;22)),0,VLOOKUP($D97,[4]DATA!$A$2:$B$53,2,TRUE)*AB97)</f>
        <v>0</v>
      </c>
    </row>
    <row r="98" spans="1:29">
      <c r="A98" s="9" t="s">
        <v>95</v>
      </c>
      <c r="B98" s="10" t="s">
        <v>132</v>
      </c>
      <c r="C98" s="9">
        <v>30</v>
      </c>
      <c r="D98" s="9" t="s">
        <v>124</v>
      </c>
      <c r="E98" s="9">
        <v>113.8</v>
      </c>
      <c r="F98" s="11">
        <f>IF(OR(D98="",E98=""),"",IF(LEFT(D98,1)="M",VLOOKUP(E98,[4]Setup!$J$9:$K$23,2,TRUE),VLOOKUP(E98,[4]Setup!$L$9:$M$23,2,TRUE)))</f>
        <v>125</v>
      </c>
      <c r="G98" s="11" t="e">
        <f>IF(E98="",0,VLOOKUP(AK98,[4]DATA!$L$2:$N$1910,IF(LEFT(D98,1)="F",3,2)))</f>
        <v>#N/A</v>
      </c>
      <c r="H98" s="9"/>
      <c r="I98" s="9"/>
      <c r="J98" s="12"/>
      <c r="K98" s="12"/>
      <c r="L98" s="12"/>
      <c r="M98" s="12"/>
      <c r="N98" s="13">
        <f>IF(MAX(CJ98:CL98)&gt;0,MAX(ABS(J98)*CJ98,ABS(K98)*CK98,CL98*ABS(L98)),0)</f>
        <v>0</v>
      </c>
      <c r="O98" s="14"/>
      <c r="P98" s="12"/>
      <c r="Q98" s="12"/>
      <c r="R98" s="12"/>
      <c r="S98" s="12"/>
      <c r="T98" s="13">
        <f>IF(MAX(CP98:CR98)&gt;0,MAX(ABS(P98)*CP98,ABS(Q98)*CQ98,CR98*ABS(R98)),0)</f>
        <v>0</v>
      </c>
      <c r="U98" s="15">
        <f>IF(OR(N98=0,T98=0),0,N98+T98)</f>
        <v>0</v>
      </c>
      <c r="V98" s="18">
        <v>280</v>
      </c>
      <c r="W98" s="18">
        <v>290</v>
      </c>
      <c r="X98" s="12">
        <v>-300</v>
      </c>
      <c r="Y98" s="12"/>
      <c r="Z98" s="13">
        <f>IF(MAX(CV98:CX98)&gt;0,MAX(ABS(V98)*CV98,ABS(W98)*CW98,CX98*ABS(X98)),0)</f>
        <v>0</v>
      </c>
      <c r="AA98" s="15">
        <f ca="1">AI98*IF($AB$8="PL Total",AL98,IF($AB$8="Push Pull Total",AM98,IF($AB$8="Best Squat",N98,IF($AB$8="Best Bench",T98,Z98))))</f>
        <v>290</v>
      </c>
      <c r="AB98" s="16">
        <f ca="1">IF(OR(E98="",AA98=0),0,AA98*G98)</f>
        <v>161.70400000000001</v>
      </c>
      <c r="AC98" s="16">
        <f ca="1">IF(OR(AA98=0,C98="",AND(C98&lt;40,C98&gt;22)),0,VLOOKUP($D98,[4]DATA!$A$2:$B$53,2,TRUE)*AB98)</f>
        <v>0</v>
      </c>
    </row>
    <row r="99" spans="1:29">
      <c r="A99" s="9" t="s">
        <v>26</v>
      </c>
      <c r="B99" s="10" t="s">
        <v>152</v>
      </c>
      <c r="C99" s="9">
        <v>32</v>
      </c>
      <c r="D99" s="9" t="s">
        <v>124</v>
      </c>
      <c r="E99" s="9">
        <v>102.8</v>
      </c>
      <c r="F99" s="11">
        <f>IF(OR(D99="",E99=""),"",IF(LEFT(D99,1)="M",VLOOKUP(E99,[4]Setup!$J$9:$K$23,2,TRUE),VLOOKUP(E99,[4]Setup!$L$9:$M$23,2,TRUE)))</f>
        <v>110</v>
      </c>
      <c r="G99" s="11" t="e">
        <f>IF(E99="",0,VLOOKUP(AK99,[4]DATA!$L$2:$N$1910,IF(LEFT(D99,1)="F",3,2)))</f>
        <v>#N/A</v>
      </c>
      <c r="H99" s="9"/>
      <c r="I99" s="9"/>
      <c r="J99" s="12"/>
      <c r="K99" s="12"/>
      <c r="L99" s="12"/>
      <c r="M99" s="12"/>
      <c r="N99" s="13">
        <f>IF(MAX(CJ99:CL99)&gt;0,MAX(ABS(J99)*CJ99,ABS(K99)*CK99,CL99*ABS(L99)),0)</f>
        <v>0</v>
      </c>
      <c r="O99" s="14"/>
      <c r="P99" s="12"/>
      <c r="Q99" s="12"/>
      <c r="R99" s="12"/>
      <c r="S99" s="12"/>
      <c r="T99" s="13">
        <f>IF(MAX(CP99:CR99)&gt;0,MAX(ABS(P99)*CP99,ABS(Q99)*CQ99,CR99*ABS(R99)),0)</f>
        <v>0</v>
      </c>
      <c r="U99" s="15">
        <f>IF(OR(N99=0,T99=0),0,N99+T99)</f>
        <v>0</v>
      </c>
      <c r="V99" s="18">
        <v>260</v>
      </c>
      <c r="W99" s="18">
        <v>270</v>
      </c>
      <c r="X99" s="18">
        <v>280</v>
      </c>
      <c r="Y99" s="12"/>
      <c r="Z99" s="13">
        <f>IF(MAX(CV99:CX99)&gt;0,MAX(ABS(V99)*CV99,ABS(W99)*CW99,CX99*ABS(X99)),0)</f>
        <v>0</v>
      </c>
      <c r="AA99" s="15">
        <f ca="1">AI99*IF($AB$8="PL Total",AL99,IF($AB$8="Push Pull Total",AM99,IF($AB$8="Best Squat",N99,IF($AB$8="Best Bench",T99,Z99))))</f>
        <v>280</v>
      </c>
      <c r="AB99" s="16">
        <f ca="1">IF(OR(E99="",AA99=0),0,AA99*G99)</f>
        <v>161</v>
      </c>
      <c r="AC99" s="16">
        <f ca="1">IF(OR(AA99=0,C99="",AND(C99&lt;40,C99&gt;22)),0,VLOOKUP($D99,[4]DATA!$A$2:$B$53,2,TRUE)*AB99)</f>
        <v>0</v>
      </c>
    </row>
    <row r="100" spans="1:29">
      <c r="A100" s="9" t="s">
        <v>26</v>
      </c>
      <c r="B100" s="10" t="s">
        <v>150</v>
      </c>
      <c r="C100" s="9">
        <v>39</v>
      </c>
      <c r="D100" s="9" t="s">
        <v>124</v>
      </c>
      <c r="E100" s="9">
        <v>105.4</v>
      </c>
      <c r="F100" s="11">
        <f>IF(OR(D100="",E100=""),"",IF(LEFT(D100,1)="M",VLOOKUP(E100,[4]Setup!$J$9:$K$23,2,TRUE),VLOOKUP(E100,[4]Setup!$L$9:$M$23,2,TRUE)))</f>
        <v>110</v>
      </c>
      <c r="G100" s="11" t="e">
        <f>IF(E100="",0,VLOOKUP(AK100,[4]DATA!$L$2:$N$1910,IF(LEFT(D100,1)="F",3,2)))</f>
        <v>#N/A</v>
      </c>
      <c r="H100" s="9"/>
      <c r="I100" s="9"/>
      <c r="J100" s="12"/>
      <c r="K100" s="12"/>
      <c r="L100" s="12"/>
      <c r="M100" s="12"/>
      <c r="N100" s="13">
        <f>IF(MAX(CJ100:CL100)&gt;0,MAX(ABS(J100)*CJ100,ABS(K100)*CK100,CL100*ABS(L100)),0)</f>
        <v>0</v>
      </c>
      <c r="O100" s="14"/>
      <c r="P100" s="12"/>
      <c r="Q100" s="12"/>
      <c r="R100" s="12"/>
      <c r="S100" s="12"/>
      <c r="T100" s="13">
        <f>IF(MAX(CP100:CR100)&gt;0,MAX(ABS(P100)*CP100,ABS(Q100)*CQ100,CR100*ABS(R100)),0)</f>
        <v>0</v>
      </c>
      <c r="U100" s="15">
        <f>IF(OR(N100=0,T100=0),0,N100+T100)</f>
        <v>0</v>
      </c>
      <c r="V100" s="18">
        <v>250</v>
      </c>
      <c r="W100" s="18">
        <v>280</v>
      </c>
      <c r="X100" s="12">
        <v>-290</v>
      </c>
      <c r="Y100" s="12"/>
      <c r="Z100" s="13">
        <f>IF(MAX(CV100:CX100)&gt;0,MAX(ABS(V100)*CV100,ABS(W100)*CW100,CX100*ABS(X100)),0)</f>
        <v>0</v>
      </c>
      <c r="AA100" s="15">
        <f ca="1">AI100*IF($AB$8="PL Total",AL100,IF($AB$8="Push Pull Total",AM100,IF($AB$8="Best Squat",N100,IF($AB$8="Best Bench",T100,Z100))))</f>
        <v>280</v>
      </c>
      <c r="AB100" s="16">
        <f ca="1">IF(OR(E100="",AA100=0),0,AA100*G100)</f>
        <v>159.58599999999998</v>
      </c>
      <c r="AC100" s="16">
        <f ca="1">IF(OR(AA100=0,C100="",AND(C100&lt;40,C100&gt;22)),0,VLOOKUP($D100,[4]DATA!$A$2:$B$53,2,TRUE)*AB100)</f>
        <v>0</v>
      </c>
    </row>
    <row r="101" spans="1:29">
      <c r="A101" s="9" t="s">
        <v>26</v>
      </c>
      <c r="B101" s="10" t="s">
        <v>149</v>
      </c>
      <c r="C101" s="9">
        <v>27</v>
      </c>
      <c r="D101" s="9" t="s">
        <v>124</v>
      </c>
      <c r="E101" s="9">
        <v>103</v>
      </c>
      <c r="F101" s="11">
        <f>IF(OR(D101="",E101=""),"",IF(LEFT(D101,1)="M",VLOOKUP(E101,[4]Setup!$J$9:$K$23,2,TRUE),VLOOKUP(E101,[4]Setup!$L$9:$M$23,2,TRUE)))</f>
        <v>110</v>
      </c>
      <c r="G101" s="11" t="e">
        <f>IF(E101="",0,VLOOKUP(AK101,[4]DATA!$L$2:$N$1910,IF(LEFT(D101,1)="F",3,2)))</f>
        <v>#N/A</v>
      </c>
      <c r="H101" s="9"/>
      <c r="I101" s="9"/>
      <c r="J101" s="12"/>
      <c r="K101" s="12"/>
      <c r="L101" s="12"/>
      <c r="M101" s="12"/>
      <c r="N101" s="13">
        <f>IF(MAX(CJ101:CL101)&gt;0,MAX(ABS(J101)*CJ101,ABS(K101)*CK101,CL101*ABS(L101)),0)</f>
        <v>0</v>
      </c>
      <c r="O101" s="14"/>
      <c r="P101" s="12"/>
      <c r="Q101" s="12"/>
      <c r="R101" s="12"/>
      <c r="S101" s="12"/>
      <c r="T101" s="13">
        <f>IF(MAX(CP101:CR101)&gt;0,MAX(ABS(P101)*CP101,ABS(Q101)*CQ101,CR101*ABS(R101)),0)</f>
        <v>0</v>
      </c>
      <c r="U101" s="15">
        <f>IF(OR(N101=0,T101=0),0,N101+T101)</f>
        <v>0</v>
      </c>
      <c r="V101" s="18">
        <v>250</v>
      </c>
      <c r="W101" s="18">
        <v>265</v>
      </c>
      <c r="X101" s="18">
        <v>275</v>
      </c>
      <c r="Y101" s="12"/>
      <c r="Z101" s="13">
        <f>IF(MAX(CV101:CX101)&gt;0,MAX(ABS(V101)*CV101,ABS(W101)*CW101,CX101*ABS(X101)),0)</f>
        <v>0</v>
      </c>
      <c r="AA101" s="15">
        <f ca="1">AI101*IF($AB$8="PL Total",AL101,IF($AB$8="Push Pull Total",AM101,IF($AB$8="Best Squat",N101,IF($AB$8="Best Bench",T101,Z101))))</f>
        <v>275</v>
      </c>
      <c r="AB101" s="16">
        <f ca="1">IF(OR(E101="",AA101=0),0,AA101*G101)</f>
        <v>158.01499999999999</v>
      </c>
      <c r="AC101" s="16">
        <f ca="1">IF(OR(AA101=0,C101="",AND(C101&lt;40,C101&gt;22)),0,VLOOKUP($D101,[4]DATA!$A$2:$B$53,2,TRUE)*AB101)</f>
        <v>0</v>
      </c>
    </row>
    <row r="102" spans="1:29">
      <c r="A102" s="9" t="s">
        <v>26</v>
      </c>
      <c r="B102" s="10" t="s">
        <v>151</v>
      </c>
      <c r="C102" s="9">
        <v>25</v>
      </c>
      <c r="D102" s="9" t="s">
        <v>124</v>
      </c>
      <c r="E102" s="9">
        <v>91.8</v>
      </c>
      <c r="F102" s="11">
        <f>IF(OR(D102="",E102=""),"",IF(LEFT(D102,1)="M",VLOOKUP(E102,[4]Setup!$J$9:$K$23,2,TRUE),VLOOKUP(E102,[4]Setup!$L$9:$M$23,2,TRUE)))</f>
        <v>100</v>
      </c>
      <c r="G102" s="11" t="e">
        <f>IF(E102="",0,VLOOKUP(AK102,[4]DATA!$L$2:$N$1910,IF(LEFT(D102,1)="F",3,2)))</f>
        <v>#N/A</v>
      </c>
      <c r="H102" s="9"/>
      <c r="I102" s="9"/>
      <c r="J102" s="12"/>
      <c r="K102" s="12"/>
      <c r="L102" s="12"/>
      <c r="M102" s="12"/>
      <c r="N102" s="13">
        <f>IF(MAX(CJ102:CL102)&gt;0,MAX(ABS(J102)*CJ102,ABS(K102)*CK102,CL102*ABS(L102)),0)</f>
        <v>0</v>
      </c>
      <c r="O102" s="14"/>
      <c r="P102" s="12"/>
      <c r="Q102" s="12"/>
      <c r="R102" s="12"/>
      <c r="S102" s="12"/>
      <c r="T102" s="13">
        <f>IF(MAX(CP102:CR102)&gt;0,MAX(ABS(P102)*CP102,ABS(Q102)*CQ102,CR102*ABS(R102)),0)</f>
        <v>0</v>
      </c>
      <c r="U102" s="15">
        <f>IF(OR(N102=0,T102=0),0,N102+T102)</f>
        <v>0</v>
      </c>
      <c r="V102" s="18">
        <v>250</v>
      </c>
      <c r="W102" s="18">
        <v>260</v>
      </c>
      <c r="X102" s="12"/>
      <c r="Y102" s="12"/>
      <c r="Z102" s="13">
        <f>IF(MAX(CV102:CX102)&gt;0,MAX(ABS(V102)*CV102,ABS(W102)*CW102,CX102*ABS(X102)),0)</f>
        <v>0</v>
      </c>
      <c r="AA102" s="15">
        <f ca="1">AI102*IF($AB$8="PL Total",AL102,IF($AB$8="Push Pull Total",AM102,IF($AB$8="Best Squat",N102,IF($AB$8="Best Bench",T102,Z102))))</f>
        <v>260</v>
      </c>
      <c r="AB102" s="16">
        <f ca="1">IF(OR(E102="",AA102=0),0,AA102*G102)</f>
        <v>157.39100000000002</v>
      </c>
      <c r="AC102" s="16">
        <f ca="1">IF(OR(AA102=0,C102="",AND(C102&lt;40,C102&gt;22)),0,VLOOKUP($D102,[4]DATA!$A$2:$B$53,2,TRUE)*AB102)</f>
        <v>0</v>
      </c>
    </row>
    <row r="103" spans="1:29">
      <c r="A103" s="9" t="s">
        <v>43</v>
      </c>
      <c r="B103" s="10" t="s">
        <v>141</v>
      </c>
      <c r="C103" s="9">
        <v>27</v>
      </c>
      <c r="D103" s="9" t="s">
        <v>124</v>
      </c>
      <c r="E103" s="9">
        <v>87.9</v>
      </c>
      <c r="F103" s="11">
        <f>IF(OR(D103="",E103=""),"",IF(LEFT(D103,1)="M",VLOOKUP(E103,[4]Setup!$J$9:$K$23,2,TRUE),VLOOKUP(E103,[4]Setup!$L$9:$M$23,2,TRUE)))</f>
        <v>90</v>
      </c>
      <c r="G103" s="11" t="e">
        <f>IF(E103="",0,VLOOKUP(AK103,[4]DATA!$L$2:$N$1910,IF(LEFT(D103,1)="F",3,2)))</f>
        <v>#N/A</v>
      </c>
      <c r="H103" s="9"/>
      <c r="I103" s="9"/>
      <c r="J103" s="12"/>
      <c r="K103" s="12"/>
      <c r="L103" s="12"/>
      <c r="M103" s="12"/>
      <c r="N103" s="13">
        <f>IF(MAX(CJ103:CL103)&gt;0,MAX(ABS(J103)*CJ103,ABS(K103)*CK103,CL103*ABS(L103)),0)</f>
        <v>0</v>
      </c>
      <c r="O103" s="14"/>
      <c r="P103" s="12"/>
      <c r="Q103" s="12"/>
      <c r="R103" s="12"/>
      <c r="S103" s="12"/>
      <c r="T103" s="13">
        <f>IF(MAX(CP103:CR103)&gt;0,MAX(ABS(P103)*CP103,ABS(Q103)*CQ103,CR103*ABS(R103)),0)</f>
        <v>0</v>
      </c>
      <c r="U103" s="15">
        <f>IF(OR(N103=0,T103=0),0,N103+T103)</f>
        <v>0</v>
      </c>
      <c r="V103" s="18">
        <v>230</v>
      </c>
      <c r="W103" s="18">
        <v>240</v>
      </c>
      <c r="X103" s="18">
        <v>252.5</v>
      </c>
      <c r="Y103" s="12"/>
      <c r="Z103" s="13">
        <f>IF(MAX(CV103:CX103)&gt;0,MAX(ABS(V103)*CV103,ABS(W103)*CW103,CX103*ABS(X103)),0)</f>
        <v>0</v>
      </c>
      <c r="AA103" s="15">
        <f ca="1">AI103*IF($AB$8="PL Total",AL103,IF($AB$8="Push Pull Total",AM103,IF($AB$8="Best Squat",N103,IF($AB$8="Best Bench",T103,Z103))))</f>
        <v>252.5</v>
      </c>
      <c r="AB103" s="16">
        <f ca="1">IF(OR(E103="",AA103=0),0,AA103*G103)</f>
        <v>157.11812499999999</v>
      </c>
      <c r="AC103" s="16">
        <f ca="1">IF(OR(AA103=0,C103="",AND(C103&lt;40,C103&gt;22)),0,VLOOKUP($D103,[4]DATA!$A$2:$B$53,2,TRUE)*AB103)</f>
        <v>0</v>
      </c>
    </row>
    <row r="104" spans="1:29">
      <c r="A104" s="9" t="s">
        <v>95</v>
      </c>
      <c r="B104" s="10" t="s">
        <v>133</v>
      </c>
      <c r="C104" s="9">
        <v>39</v>
      </c>
      <c r="D104" s="9" t="s">
        <v>124</v>
      </c>
      <c r="E104" s="9">
        <v>135.4</v>
      </c>
      <c r="F104" s="11" t="str">
        <f>IF(OR(D104="",E104=""),"",IF(LEFT(D104,1)="M",VLOOKUP(E104,[4]Setup!$J$9:$K$23,2,TRUE),VLOOKUP(E104,[4]Setup!$L$9:$M$23,2,TRUE)))</f>
        <v>SHW</v>
      </c>
      <c r="G104" s="11" t="e">
        <f>IF(E104="",0,VLOOKUP(AK104,[4]DATA!$L$2:$N$1910,IF(LEFT(D104,1)="F",3,2)))</f>
        <v>#N/A</v>
      </c>
      <c r="H104" s="9"/>
      <c r="I104" s="9"/>
      <c r="J104" s="12"/>
      <c r="K104" s="12"/>
      <c r="L104" s="12"/>
      <c r="M104" s="12"/>
      <c r="N104" s="13">
        <f>IF(MAX(CJ104:CL104)&gt;0,MAX(ABS(J104)*CJ104,ABS(K104)*CK104,CL104*ABS(L104)),0)</f>
        <v>0</v>
      </c>
      <c r="O104" s="14"/>
      <c r="P104" s="12"/>
      <c r="Q104" s="12"/>
      <c r="R104" s="12"/>
      <c r="S104" s="12"/>
      <c r="T104" s="13">
        <f>IF(MAX(CP104:CR104)&gt;0,MAX(ABS(P104)*CP104,ABS(Q104)*CQ104,CR104*ABS(R104)),0)</f>
        <v>0</v>
      </c>
      <c r="U104" s="15">
        <f>IF(OR(N104=0,T104=0),0,N104+T104)</f>
        <v>0</v>
      </c>
      <c r="V104" s="18">
        <v>280</v>
      </c>
      <c r="W104" s="18">
        <v>290</v>
      </c>
      <c r="X104" s="12">
        <v>-300</v>
      </c>
      <c r="Y104" s="12"/>
      <c r="Z104" s="13">
        <f>IF(MAX(CV104:CX104)&gt;0,MAX(ABS(V104)*CV104,ABS(W104)*CW104,CX104*ABS(X104)),0)</f>
        <v>0</v>
      </c>
      <c r="AA104" s="15">
        <f ca="1">AI104*IF($AB$8="PL Total",AL104,IF($AB$8="Push Pull Total",AM104,IF($AB$8="Best Squat",N104,IF($AB$8="Best Bench",T104,Z104))))</f>
        <v>290</v>
      </c>
      <c r="AB104" s="16">
        <f ca="1">IF(OR(E104="",AA104=0),0,AA104*G104)</f>
        <v>155.17899999999997</v>
      </c>
      <c r="AC104" s="16">
        <f ca="1">IF(OR(AA104=0,C104="",AND(C104&lt;40,C104&gt;22)),0,VLOOKUP($D104,[4]DATA!$A$2:$B$53,2,TRUE)*AB104)</f>
        <v>0</v>
      </c>
    </row>
    <row r="105" spans="1:29">
      <c r="A105" s="9" t="s">
        <v>43</v>
      </c>
      <c r="B105" s="10" t="s">
        <v>143</v>
      </c>
      <c r="C105" s="9">
        <v>24</v>
      </c>
      <c r="D105" s="9" t="s">
        <v>124</v>
      </c>
      <c r="E105" s="9">
        <v>90</v>
      </c>
      <c r="F105" s="11">
        <f>IF(OR(D105="",E105=""),"",IF(LEFT(D105,1)="M",VLOOKUP(E105,[4]Setup!$J$9:$K$23,2,TRUE),VLOOKUP(E105,[4]Setup!$L$9:$M$23,2,TRUE)))</f>
        <v>90</v>
      </c>
      <c r="G105" s="11" t="e">
        <f>IF(E105="",0,VLOOKUP(AK105,[4]DATA!$L$2:$N$1910,IF(LEFT(D105,1)="F",3,2)))</f>
        <v>#N/A</v>
      </c>
      <c r="H105" s="9"/>
      <c r="I105" s="9"/>
      <c r="J105" s="12"/>
      <c r="K105" s="12"/>
      <c r="L105" s="12"/>
      <c r="M105" s="12"/>
      <c r="N105" s="13">
        <f>IF(MAX(CJ105:CL105)&gt;0,MAX(ABS(J105)*CJ105,ABS(K105)*CK105,CL105*ABS(L105)),0)</f>
        <v>0</v>
      </c>
      <c r="O105" s="14"/>
      <c r="P105" s="12"/>
      <c r="Q105" s="12"/>
      <c r="R105" s="12"/>
      <c r="S105" s="12"/>
      <c r="T105" s="13">
        <f>IF(MAX(CP105:CR105)&gt;0,MAX(ABS(P105)*CP105,ABS(Q105)*CQ105,CR105*ABS(R105)),0)</f>
        <v>0</v>
      </c>
      <c r="U105" s="15">
        <f>IF(OR(N105=0,T105=0),0,N105+T105)</f>
        <v>0</v>
      </c>
      <c r="V105" s="18">
        <v>237.5</v>
      </c>
      <c r="W105" s="18">
        <v>250</v>
      </c>
      <c r="X105" s="12">
        <v>-255</v>
      </c>
      <c r="Y105" s="12"/>
      <c r="Z105" s="13">
        <f>IF(MAX(CV105:CX105)&gt;0,MAX(ABS(V105)*CV105,ABS(W105)*CW105,CX105*ABS(X105)),0)</f>
        <v>0</v>
      </c>
      <c r="AA105" s="15">
        <f ca="1">AI105*IF($AB$8="PL Total",AL105,IF($AB$8="Push Pull Total",AM105,IF($AB$8="Best Squat",N105,IF($AB$8="Best Bench",T105,Z105))))</f>
        <v>250</v>
      </c>
      <c r="AB105" s="16">
        <f ca="1">IF(OR(E105="",AA105=0),0,AA105*G105)</f>
        <v>152.96250000000001</v>
      </c>
      <c r="AC105" s="16">
        <f ca="1">IF(OR(AA105=0,C105="",AND(C105&lt;40,C105&gt;22)),0,VLOOKUP($D105,[4]DATA!$A$2:$B$53,2,TRUE)*AB105)</f>
        <v>0</v>
      </c>
    </row>
    <row r="106" spans="1:29">
      <c r="A106" s="9" t="s">
        <v>43</v>
      </c>
      <c r="B106" s="10" t="s">
        <v>142</v>
      </c>
      <c r="C106" s="9">
        <v>30</v>
      </c>
      <c r="D106" s="9" t="s">
        <v>124</v>
      </c>
      <c r="E106" s="9">
        <v>89</v>
      </c>
      <c r="F106" s="11">
        <f>IF(OR(D106="",E106=""),"",IF(LEFT(D106,1)="M",VLOOKUP(E106,[4]Setup!$J$9:$K$23,2,TRUE),VLOOKUP(E106,[4]Setup!$L$9:$M$23,2,TRUE)))</f>
        <v>90</v>
      </c>
      <c r="G106" s="11" t="e">
        <f>IF(E106="",0,VLOOKUP(AK106,[4]DATA!$L$2:$N$1910,IF(LEFT(D106,1)="F",3,2)))</f>
        <v>#N/A</v>
      </c>
      <c r="H106" s="9"/>
      <c r="I106" s="9"/>
      <c r="J106" s="12"/>
      <c r="K106" s="12"/>
      <c r="L106" s="12"/>
      <c r="M106" s="12"/>
      <c r="N106" s="13">
        <f>IF(MAX(CJ106:CL106)&gt;0,MAX(ABS(J106)*CJ106,ABS(K106)*CK106,CL106*ABS(L106)),0)</f>
        <v>0</v>
      </c>
      <c r="O106" s="14"/>
      <c r="P106" s="12"/>
      <c r="Q106" s="12"/>
      <c r="R106" s="12"/>
      <c r="S106" s="12"/>
      <c r="T106" s="13">
        <f>IF(MAX(CP106:CR106)&gt;0,MAX(ABS(P106)*CP106,ABS(Q106)*CQ106,CR106*ABS(R106)),0)</f>
        <v>0</v>
      </c>
      <c r="U106" s="15">
        <f>IF(OR(N106=0,T106=0),0,N106+T106)</f>
        <v>0</v>
      </c>
      <c r="V106" s="18">
        <v>235</v>
      </c>
      <c r="W106" s="18">
        <v>247.5</v>
      </c>
      <c r="X106" s="12"/>
      <c r="Y106" s="12"/>
      <c r="Z106" s="13">
        <f>IF(MAX(CV106:CX106)&gt;0,MAX(ABS(V106)*CV106,ABS(W106)*CW106,CX106*ABS(X106)),0)</f>
        <v>0</v>
      </c>
      <c r="AA106" s="15">
        <f ca="1">AI106*IF($AB$8="PL Total",AL106,IF($AB$8="Push Pull Total",AM106,IF($AB$8="Best Squat",N106,IF($AB$8="Best Bench",T106,Z106))))</f>
        <v>247.5</v>
      </c>
      <c r="AB106" s="16">
        <f ca="1">IF(OR(E106="",AA106=0),0,AA106*G106)</f>
        <v>152.38575</v>
      </c>
      <c r="AC106" s="16">
        <f ca="1">IF(OR(AA106=0,C106="",AND(C106&lt;40,C106&gt;22)),0,VLOOKUP($D106,[4]DATA!$A$2:$B$53,2,TRUE)*AB106)</f>
        <v>0</v>
      </c>
    </row>
    <row r="107" spans="1:29">
      <c r="A107" s="9" t="s">
        <v>95</v>
      </c>
      <c r="B107" s="10" t="s">
        <v>129</v>
      </c>
      <c r="C107" s="9">
        <v>37</v>
      </c>
      <c r="D107" s="9" t="s">
        <v>124</v>
      </c>
      <c r="E107" s="9">
        <v>118.4</v>
      </c>
      <c r="F107" s="11">
        <f>IF(OR(D107="",E107=""),"",IF(LEFT(D107,1)="M",VLOOKUP(E107,[4]Setup!$J$9:$K$23,2,TRUE),VLOOKUP(E107,[4]Setup!$L$9:$M$23,2,TRUE)))</f>
        <v>125</v>
      </c>
      <c r="G107" s="11" t="e">
        <f>IF(E107="",0,VLOOKUP(AK107,[4]DATA!$L$2:$N$1910,IF(LEFT(D107,1)="F",3,2)))</f>
        <v>#N/A</v>
      </c>
      <c r="H107" s="9"/>
      <c r="I107" s="9"/>
      <c r="J107" s="12"/>
      <c r="K107" s="12"/>
      <c r="L107" s="12"/>
      <c r="M107" s="12"/>
      <c r="N107" s="13">
        <f>IF(MAX(CJ107:CL107)&gt;0,MAX(ABS(J107)*CJ107,ABS(K107)*CK107,CL107*ABS(L107)),0)</f>
        <v>0</v>
      </c>
      <c r="O107" s="14"/>
      <c r="P107" s="12"/>
      <c r="Q107" s="12"/>
      <c r="R107" s="12"/>
      <c r="S107" s="12"/>
      <c r="T107" s="13">
        <f>IF(MAX(CP107:CR107)&gt;0,MAX(ABS(P107)*CP107,ABS(Q107)*CQ107,CR107*ABS(R107)),0)</f>
        <v>0</v>
      </c>
      <c r="U107" s="15">
        <f>IF(OR(N107=0,T107=0),0,N107+T107)</f>
        <v>0</v>
      </c>
      <c r="V107" s="18">
        <v>255</v>
      </c>
      <c r="W107" s="18">
        <v>265</v>
      </c>
      <c r="X107" s="18">
        <v>275</v>
      </c>
      <c r="Y107" s="12"/>
      <c r="Z107" s="13">
        <f>IF(MAX(CV107:CX107)&gt;0,MAX(ABS(V107)*CV107,ABS(W107)*CW107,CX107*ABS(X107)),0)</f>
        <v>0</v>
      </c>
      <c r="AA107" s="15">
        <f ca="1">AI107*IF($AB$8="PL Total",AL107,IF($AB$8="Push Pull Total",AM107,IF($AB$8="Best Squat",N107,IF($AB$8="Best Bench",T107,Z107))))</f>
        <v>275</v>
      </c>
      <c r="AB107" s="16">
        <f ca="1">IF(OR(E107="",AA107=0),0,AA107*G107)</f>
        <v>151.965</v>
      </c>
      <c r="AC107" s="16">
        <f ca="1">IF(OR(AA107=0,C107="",AND(C107&lt;40,C107&gt;22)),0,VLOOKUP($D107,[4]DATA!$A$2:$B$53,2,TRUE)*AB107)</f>
        <v>0</v>
      </c>
    </row>
    <row r="108" spans="1:29">
      <c r="A108" s="9" t="s">
        <v>26</v>
      </c>
      <c r="B108" s="10" t="s">
        <v>153</v>
      </c>
      <c r="C108" s="9">
        <v>37</v>
      </c>
      <c r="D108" s="9" t="s">
        <v>124</v>
      </c>
      <c r="E108" s="9">
        <v>110</v>
      </c>
      <c r="F108" s="11">
        <f>IF(OR(D108="",E108=""),"",IF(LEFT(D108,1)="M",VLOOKUP(E108,[4]Setup!$J$9:$K$23,2,TRUE),VLOOKUP(E108,[4]Setup!$L$9:$M$23,2,TRUE)))</f>
        <v>110</v>
      </c>
      <c r="G108" s="11" t="e">
        <f>IF(E108="",0,VLOOKUP(AK108,[4]DATA!$L$2:$N$1910,IF(LEFT(D108,1)="F",3,2)))</f>
        <v>#N/A</v>
      </c>
      <c r="H108" s="9"/>
      <c r="I108" s="9"/>
      <c r="J108" s="12"/>
      <c r="K108" s="12"/>
      <c r="L108" s="12"/>
      <c r="M108" s="12"/>
      <c r="N108" s="13">
        <f>IF(MAX(CJ108:CL108)&gt;0,MAX(ABS(J108)*CJ108,ABS(K108)*CK108,CL108*ABS(L108)),0)</f>
        <v>0</v>
      </c>
      <c r="O108" s="14"/>
      <c r="P108" s="12"/>
      <c r="Q108" s="12"/>
      <c r="R108" s="12"/>
      <c r="S108" s="12"/>
      <c r="T108" s="13">
        <f>IF(MAX(CP108:CR108)&gt;0,MAX(ABS(P108)*CP108,ABS(Q108)*CQ108,CR108*ABS(R108)),0)</f>
        <v>0</v>
      </c>
      <c r="U108" s="15">
        <f>IF(OR(N108=0,T108=0),0,N108+T108)</f>
        <v>0</v>
      </c>
      <c r="V108" s="18">
        <v>260</v>
      </c>
      <c r="W108" s="18">
        <v>270</v>
      </c>
      <c r="X108" s="12">
        <v>-280</v>
      </c>
      <c r="Y108" s="12"/>
      <c r="Z108" s="13">
        <f>IF(MAX(CV108:CX108)&gt;0,MAX(ABS(V108)*CV108,ABS(W108)*CW108,CX108*ABS(X108)),0)</f>
        <v>0</v>
      </c>
      <c r="AA108" s="15">
        <f ca="1">AI108*IF($AB$8="PL Total",AL108,IF($AB$8="Push Pull Total",AM108,IF($AB$8="Best Squat",N108,IF($AB$8="Best Bench",T108,Z108))))</f>
        <v>270</v>
      </c>
      <c r="AB108" s="16">
        <f ca="1">IF(OR(E108="",AA108=0),0,AA108*G108)</f>
        <v>151.875</v>
      </c>
      <c r="AC108" s="16">
        <f ca="1">IF(OR(AA108=0,C108="",AND(C108&lt;40,C108&gt;22)),0,VLOOKUP($D108,[4]DATA!$A$2:$B$53,2,TRUE)*AB108)</f>
        <v>0</v>
      </c>
    </row>
    <row r="109" spans="1:29">
      <c r="A109" s="9" t="s">
        <v>95</v>
      </c>
      <c r="B109" s="10" t="s">
        <v>128</v>
      </c>
      <c r="C109" s="9">
        <v>35</v>
      </c>
      <c r="D109" s="9" t="s">
        <v>124</v>
      </c>
      <c r="E109" s="9">
        <v>114.9</v>
      </c>
      <c r="F109" s="11">
        <f>IF(OR(D109="",E109=""),"",IF(LEFT(D109,1)="M",VLOOKUP(E109,[4]Setup!$J$9:$K$23,2,TRUE),VLOOKUP(E109,[4]Setup!$L$9:$M$23,2,TRUE)))</f>
        <v>125</v>
      </c>
      <c r="G109" s="11" t="e">
        <f>IF(E109="",0,VLOOKUP(AK109,[4]DATA!$L$2:$N$1910,IF(LEFT(D109,1)="F",3,2)))</f>
        <v>#N/A</v>
      </c>
      <c r="H109" s="9"/>
      <c r="I109" s="9"/>
      <c r="J109" s="12"/>
      <c r="K109" s="12"/>
      <c r="L109" s="12"/>
      <c r="M109" s="12"/>
      <c r="N109" s="13">
        <f>IF(MAX(CJ109:CL109)&gt;0,MAX(ABS(J109)*CJ109,ABS(K109)*CK109,CL109*ABS(L109)),0)</f>
        <v>0</v>
      </c>
      <c r="O109" s="14"/>
      <c r="P109" s="12"/>
      <c r="Q109" s="12"/>
      <c r="R109" s="12"/>
      <c r="S109" s="12"/>
      <c r="T109" s="13">
        <f>IF(MAX(CP109:CR109)&gt;0,MAX(ABS(P109)*CP109,ABS(Q109)*CQ109,CR109*ABS(R109)),0)</f>
        <v>0</v>
      </c>
      <c r="U109" s="15">
        <f>IF(OR(N109=0,T109=0),0,N109+T109)</f>
        <v>0</v>
      </c>
      <c r="V109" s="18">
        <v>250</v>
      </c>
      <c r="W109" s="18">
        <v>260</v>
      </c>
      <c r="X109" s="18">
        <v>270</v>
      </c>
      <c r="Y109" s="12"/>
      <c r="Z109" s="13">
        <f>IF(MAX(CV109:CX109)&gt;0,MAX(ABS(V109)*CV109,ABS(W109)*CW109,CX109*ABS(X109)),0)</f>
        <v>0</v>
      </c>
      <c r="AA109" s="15">
        <f ca="1">AI109*IF($AB$8="PL Total",AL109,IF($AB$8="Push Pull Total",AM109,IF($AB$8="Best Squat",N109,IF($AB$8="Best Bench",T109,Z109))))</f>
        <v>270</v>
      </c>
      <c r="AB109" s="16">
        <f ca="1">IF(OR(E109="",AA109=0),0,AA109*G109)</f>
        <v>150.33599999999998</v>
      </c>
      <c r="AC109" s="16">
        <f ca="1">IF(OR(AA109=0,C109="",AND(C109&lt;40,C109&gt;22)),0,VLOOKUP($D109,[4]DATA!$A$2:$B$53,2,TRUE)*AB109)</f>
        <v>0</v>
      </c>
    </row>
    <row r="110" spans="1:29">
      <c r="A110" s="9" t="s">
        <v>43</v>
      </c>
      <c r="B110" s="10" t="s">
        <v>100</v>
      </c>
      <c r="C110" s="9">
        <v>22</v>
      </c>
      <c r="D110" s="9" t="s">
        <v>124</v>
      </c>
      <c r="E110" s="9">
        <v>66.7</v>
      </c>
      <c r="F110" s="11">
        <f>IF(OR(D110="",E110=""),"",IF(LEFT(D110,1)="M",VLOOKUP(E110,[4]Setup!$J$9:$K$23,2,TRUE),VLOOKUP(E110,[4]Setup!$L$9:$M$23,2,TRUE)))</f>
        <v>70</v>
      </c>
      <c r="G110" s="11" t="e">
        <f>IF(E110="",0,VLOOKUP(AK110,[4]DATA!$L$2:$N$1910,IF(LEFT(D110,1)="F",3,2)))</f>
        <v>#N/A</v>
      </c>
      <c r="H110" s="9"/>
      <c r="I110" s="9"/>
      <c r="J110" s="12"/>
      <c r="K110" s="12"/>
      <c r="L110" s="12"/>
      <c r="M110" s="12"/>
      <c r="N110" s="13">
        <f>IF(MAX(CJ110:CL110)&gt;0,MAX(ABS(J110)*CJ110,ABS(K110)*CK110,CL110*ABS(L110)),0)</f>
        <v>0</v>
      </c>
      <c r="O110" s="14"/>
      <c r="P110" s="12"/>
      <c r="Q110" s="12"/>
      <c r="R110" s="12"/>
      <c r="S110" s="12"/>
      <c r="T110" s="13">
        <f>IF(MAX(CP110:CR110)&gt;0,MAX(ABS(P110)*CP110,ABS(Q110)*CQ110,CR110*ABS(R110)),0)</f>
        <v>0</v>
      </c>
      <c r="U110" s="15">
        <f>IF(OR(N110=0,T110=0),0,N110+T110)</f>
        <v>0</v>
      </c>
      <c r="V110" s="18">
        <v>180</v>
      </c>
      <c r="W110" s="18">
        <v>190</v>
      </c>
      <c r="X110" s="18">
        <v>195</v>
      </c>
      <c r="Y110" s="12"/>
      <c r="Z110" s="13">
        <f>IF(MAX(CV110:CX110)&gt;0,MAX(ABS(V110)*CV110,ABS(W110)*CW110,CX110*ABS(X110)),0)</f>
        <v>0</v>
      </c>
      <c r="AA110" s="15">
        <f ca="1">AI110*IF($AB$8="PL Total",AL110,IF($AB$8="Push Pull Total",AM110,IF($AB$8="Best Squat",N110,IF($AB$8="Best Bench",T110,Z110))))</f>
        <v>195</v>
      </c>
      <c r="AB110" s="16">
        <f ca="1">IF(OR(E110="",AA110=0),0,AA110*G110)</f>
        <v>147.43950000000001</v>
      </c>
      <c r="AC110" s="16">
        <f ca="1">IF(OR(AA110=0,C110="",AND(C110&lt;40,C110&gt;22)),0,VLOOKUP($D110,[4]DATA!$A$2:$B$53,2,TRUE)*AB110)</f>
        <v>148.91389500000002</v>
      </c>
    </row>
    <row r="111" spans="1:29">
      <c r="A111" s="9" t="s">
        <v>95</v>
      </c>
      <c r="B111" s="10" t="s">
        <v>130</v>
      </c>
      <c r="C111" s="9">
        <v>35</v>
      </c>
      <c r="D111" s="9" t="s">
        <v>124</v>
      </c>
      <c r="E111" s="9">
        <v>151.80000000000001</v>
      </c>
      <c r="F111" s="11" t="str">
        <f>IF(OR(D111="",E111=""),"",IF(LEFT(D111,1)="M",VLOOKUP(E111,[4]Setup!$J$9:$K$23,2,TRUE),VLOOKUP(E111,[4]Setup!$L$9:$M$23,2,TRUE)))</f>
        <v>SHW</v>
      </c>
      <c r="G111" s="11" t="e">
        <f>IF(E111="",0,VLOOKUP(AK111,[4]DATA!$L$2:$N$1910,IF(LEFT(D111,1)="F",3,2)))</f>
        <v>#N/A</v>
      </c>
      <c r="H111" s="9"/>
      <c r="I111" s="9"/>
      <c r="J111" s="12"/>
      <c r="K111" s="12"/>
      <c r="L111" s="12"/>
      <c r="M111" s="12"/>
      <c r="N111" s="13">
        <f>IF(MAX(CJ111:CL111)&gt;0,MAX(ABS(J111)*CJ111,ABS(K111)*CK111,CL111*ABS(L111)),0)</f>
        <v>0</v>
      </c>
      <c r="O111" s="14"/>
      <c r="P111" s="12"/>
      <c r="Q111" s="12"/>
      <c r="R111" s="12"/>
      <c r="S111" s="12"/>
      <c r="T111" s="13">
        <f>IF(MAX(CP111:CR111)&gt;0,MAX(ABS(P111)*CP111,ABS(Q111)*CQ111,CR111*ABS(R111)),0)</f>
        <v>0</v>
      </c>
      <c r="U111" s="15">
        <f>IF(OR(N111=0,T111=0),0,N111+T111)</f>
        <v>0</v>
      </c>
      <c r="V111" s="18">
        <v>240</v>
      </c>
      <c r="W111" s="18">
        <v>260</v>
      </c>
      <c r="X111" s="18">
        <v>280</v>
      </c>
      <c r="Y111" s="12"/>
      <c r="Z111" s="13">
        <f>IF(MAX(CV111:CX111)&gt;0,MAX(ABS(V111)*CV111,ABS(W111)*CW111,CX111*ABS(X111)),0)</f>
        <v>0</v>
      </c>
      <c r="AA111" s="15">
        <f ca="1">AI111*IF($AB$8="PL Total",AL111,IF($AB$8="Push Pull Total",AM111,IF($AB$8="Best Squat",N111,IF($AB$8="Best Bench",T111,Z111))))</f>
        <v>280</v>
      </c>
      <c r="AB111" s="16">
        <f ca="1">IF(OR(E111="",AA111=0),0,AA111*G111)</f>
        <v>146.08999999999997</v>
      </c>
      <c r="AC111" s="16">
        <f ca="1">IF(OR(AA111=0,C111="",AND(C111&lt;40,C111&gt;22)),0,VLOOKUP($D111,[4]DATA!$A$2:$B$53,2,TRUE)*AB111)</f>
        <v>0</v>
      </c>
    </row>
    <row r="112" spans="1:29">
      <c r="A112" s="9" t="s">
        <v>43</v>
      </c>
      <c r="B112" s="10" t="s">
        <v>140</v>
      </c>
      <c r="C112" s="9">
        <v>27</v>
      </c>
      <c r="D112" s="9" t="s">
        <v>124</v>
      </c>
      <c r="E112" s="9">
        <v>89</v>
      </c>
      <c r="F112" s="11">
        <f>IF(OR(D112="",E112=""),"",IF(LEFT(D112,1)="M",VLOOKUP(E112,[4]Setup!$J$9:$K$23,2,TRUE),VLOOKUP(E112,[4]Setup!$L$9:$M$23,2,TRUE)))</f>
        <v>90</v>
      </c>
      <c r="G112" s="11" t="e">
        <f>IF(E112="",0,VLOOKUP(AK112,[4]DATA!$L$2:$N$1910,IF(LEFT(D112,1)="F",3,2)))</f>
        <v>#N/A</v>
      </c>
      <c r="H112" s="9"/>
      <c r="I112" s="9"/>
      <c r="J112" s="12"/>
      <c r="K112" s="12"/>
      <c r="L112" s="12"/>
      <c r="M112" s="12"/>
      <c r="N112" s="13">
        <f>IF(MAX(CJ112:CL112)&gt;0,MAX(ABS(J112)*CJ112,ABS(K112)*CK112,CL112*ABS(L112)),0)</f>
        <v>0</v>
      </c>
      <c r="O112" s="14"/>
      <c r="P112" s="12"/>
      <c r="Q112" s="12"/>
      <c r="R112" s="12"/>
      <c r="S112" s="12"/>
      <c r="T112" s="13">
        <f>IF(MAX(CP112:CR112)&gt;0,MAX(ABS(P112)*CP112,ABS(Q112)*CQ112,CR112*ABS(R112)),0)</f>
        <v>0</v>
      </c>
      <c r="U112" s="15">
        <f>IF(OR(N112=0,T112=0),0,N112+T112)</f>
        <v>0</v>
      </c>
      <c r="V112" s="18">
        <v>220</v>
      </c>
      <c r="W112" s="18">
        <v>235</v>
      </c>
      <c r="X112" s="12">
        <v>-250</v>
      </c>
      <c r="Y112" s="12"/>
      <c r="Z112" s="13">
        <f>IF(MAX(CV112:CX112)&gt;0,MAX(ABS(V112)*CV112,ABS(W112)*CW112,CX112*ABS(X112)),0)</f>
        <v>0</v>
      </c>
      <c r="AA112" s="15">
        <f ca="1">AI112*IF($AB$8="PL Total",AL112,IF($AB$8="Push Pull Total",AM112,IF($AB$8="Best Squat",N112,IF($AB$8="Best Bench",T112,Z112))))</f>
        <v>235</v>
      </c>
      <c r="AB112" s="16">
        <f ca="1">IF(OR(E112="",AA112=0),0,AA112*G112)</f>
        <v>144.68950000000001</v>
      </c>
      <c r="AC112" s="16">
        <f ca="1">IF(OR(AA112=0,C112="",AND(C112&lt;40,C112&gt;22)),0,VLOOKUP($D112,[4]DATA!$A$2:$B$53,2,TRUE)*AB112)</f>
        <v>0</v>
      </c>
    </row>
    <row r="113" spans="1:29">
      <c r="A113" s="9" t="s">
        <v>26</v>
      </c>
      <c r="B113" s="10" t="s">
        <v>148</v>
      </c>
      <c r="C113" s="9">
        <v>29</v>
      </c>
      <c r="D113" s="9" t="s">
        <v>124</v>
      </c>
      <c r="E113" s="9">
        <v>99.4</v>
      </c>
      <c r="F113" s="11">
        <f>IF(OR(D113="",E113=""),"",IF(LEFT(D113,1)="M",VLOOKUP(E113,[4]Setup!$J$9:$K$23,2,TRUE),VLOOKUP(E113,[4]Setup!$L$9:$M$23,2,TRUE)))</f>
        <v>100</v>
      </c>
      <c r="G113" s="11" t="e">
        <f>IF(E113="",0,VLOOKUP(AK113,[4]DATA!$L$2:$N$1910,IF(LEFT(D113,1)="F",3,2)))</f>
        <v>#N/A</v>
      </c>
      <c r="H113" s="9"/>
      <c r="I113" s="9"/>
      <c r="J113" s="12"/>
      <c r="K113" s="12"/>
      <c r="L113" s="12"/>
      <c r="M113" s="12"/>
      <c r="N113" s="13">
        <f>IF(MAX(CJ113:CL113)&gt;0,MAX(ABS(J113)*CJ113,ABS(K113)*CK113,CL113*ABS(L113)),0)</f>
        <v>0</v>
      </c>
      <c r="O113" s="14"/>
      <c r="P113" s="12"/>
      <c r="Q113" s="12"/>
      <c r="R113" s="12"/>
      <c r="S113" s="12"/>
      <c r="T113" s="13">
        <f>IF(MAX(CP113:CR113)&gt;0,MAX(ABS(P113)*CP113,ABS(Q113)*CQ113,CR113*ABS(R113)),0)</f>
        <v>0</v>
      </c>
      <c r="U113" s="15">
        <f>IF(OR(N113=0,T113=0),0,N113+T113)</f>
        <v>0</v>
      </c>
      <c r="V113" s="18">
        <v>240</v>
      </c>
      <c r="W113" s="12">
        <v>-250</v>
      </c>
      <c r="X113" s="18">
        <v>-260</v>
      </c>
      <c r="Y113" s="12"/>
      <c r="Z113" s="13">
        <f>IF(MAX(CV113:CX113)&gt;0,MAX(ABS(V113)*CV113,ABS(W113)*CW113,CX113*ABS(X113)),0)</f>
        <v>0</v>
      </c>
      <c r="AA113" s="15">
        <f ca="1">AI113*IF($AB$8="PL Total",AL113,IF($AB$8="Push Pull Total",AM113,IF($AB$8="Best Squat",N113,IF($AB$8="Best Bench",T113,Z113))))</f>
        <v>240</v>
      </c>
      <c r="AB113" s="16">
        <f ca="1">IF(OR(E113="",AA113=0),0,AA113*G113)</f>
        <v>139.87199999999999</v>
      </c>
      <c r="AC113" s="16">
        <f ca="1">IF(OR(AA113=0,C113="",AND(C113&lt;40,C113&gt;22)),0,VLOOKUP($D113,[4]DATA!$A$2:$B$53,2,TRUE)*AB113)</f>
        <v>0</v>
      </c>
    </row>
    <row r="114" spans="1:29">
      <c r="A114" s="9" t="s">
        <v>26</v>
      </c>
      <c r="B114" s="10" t="s">
        <v>147</v>
      </c>
      <c r="C114" s="9">
        <v>25</v>
      </c>
      <c r="D114" s="9" t="s">
        <v>124</v>
      </c>
      <c r="E114" s="9">
        <v>107.2</v>
      </c>
      <c r="F114" s="11">
        <f>IF(OR(D114="",E114=""),"",IF(LEFT(D114,1)="M",VLOOKUP(E114,[4]Setup!$J$9:$K$23,2,TRUE),VLOOKUP(E114,[4]Setup!$L$9:$M$23,2,TRUE)))</f>
        <v>110</v>
      </c>
      <c r="G114" s="11" t="e">
        <f>IF(E114="",0,VLOOKUP(AK114,[4]DATA!$L$2:$N$1910,IF(LEFT(D114,1)="F",3,2)))</f>
        <v>#N/A</v>
      </c>
      <c r="H114" s="9"/>
      <c r="I114" s="9"/>
      <c r="J114" s="12"/>
      <c r="K114" s="12"/>
      <c r="L114" s="12"/>
      <c r="M114" s="12"/>
      <c r="N114" s="13">
        <f>IF(MAX(CJ114:CL114)&gt;0,MAX(ABS(J114)*CJ114,ABS(K114)*CK114,CL114*ABS(L114)),0)</f>
        <v>0</v>
      </c>
      <c r="O114" s="14"/>
      <c r="P114" s="12"/>
      <c r="Q114" s="12"/>
      <c r="R114" s="12"/>
      <c r="S114" s="12"/>
      <c r="T114" s="13">
        <f>IF(MAX(CP114:CR114)&gt;0,MAX(ABS(P114)*CP114,ABS(Q114)*CQ114,CR114*ABS(R114)),0)</f>
        <v>0</v>
      </c>
      <c r="U114" s="15">
        <f>IF(OR(N114=0,T114=0),0,N114+T114)</f>
        <v>0</v>
      </c>
      <c r="V114" s="18">
        <v>220</v>
      </c>
      <c r="W114" s="18">
        <v>230</v>
      </c>
      <c r="X114" s="18">
        <v>240</v>
      </c>
      <c r="Y114" s="12"/>
      <c r="Z114" s="13">
        <f>IF(MAX(CV114:CX114)&gt;0,MAX(ABS(V114)*CV114,ABS(W114)*CW114,CX114*ABS(X114)),0)</f>
        <v>0</v>
      </c>
      <c r="AA114" s="15">
        <f ca="1">AI114*IF($AB$8="PL Total",AL114,IF($AB$8="Push Pull Total",AM114,IF($AB$8="Best Squat",N114,IF($AB$8="Best Bench",T114,Z114))))</f>
        <v>240</v>
      </c>
      <c r="AB114" s="16">
        <f ca="1">IF(OR(E114="",AA114=0),0,AA114*G114)</f>
        <v>136.02000000000001</v>
      </c>
      <c r="AC114" s="16">
        <f ca="1">IF(OR(AA114=0,C114="",AND(C114&lt;40,C114&gt;22)),0,VLOOKUP($D114,[4]DATA!$A$2:$B$53,2,TRUE)*AB114)</f>
        <v>0</v>
      </c>
    </row>
    <row r="115" spans="1:29">
      <c r="A115" s="9" t="s">
        <v>95</v>
      </c>
      <c r="B115" s="10" t="s">
        <v>126</v>
      </c>
      <c r="C115" s="9">
        <v>32</v>
      </c>
      <c r="D115" s="9" t="s">
        <v>124</v>
      </c>
      <c r="E115" s="9">
        <v>118.9</v>
      </c>
      <c r="F115" s="11">
        <f>IF(OR(D115="",E115=""),"",IF(LEFT(D115,1)="M",VLOOKUP(E115,[4]Setup!$J$9:$K$23,2,TRUE),VLOOKUP(E115,[4]Setup!$L$9:$M$23,2,TRUE)))</f>
        <v>125</v>
      </c>
      <c r="G115" s="11" t="e">
        <f>IF(E115="",0,VLOOKUP(AK115,[4]DATA!$L$2:$N$1910,IF(LEFT(D115,1)="F",3,2)))</f>
        <v>#N/A</v>
      </c>
      <c r="H115" s="9"/>
      <c r="I115" s="9"/>
      <c r="J115" s="12"/>
      <c r="K115" s="12"/>
      <c r="L115" s="12"/>
      <c r="M115" s="12"/>
      <c r="N115" s="13">
        <f>IF(MAX(CJ115:CL115)&gt;0,MAX(ABS(J115)*CJ115,ABS(K115)*CK115,CL115*ABS(L115)),0)</f>
        <v>0</v>
      </c>
      <c r="O115" s="14"/>
      <c r="P115" s="12"/>
      <c r="Q115" s="12"/>
      <c r="R115" s="12"/>
      <c r="S115" s="12"/>
      <c r="T115" s="13">
        <f>IF(MAX(CP115:CR115)&gt;0,MAX(ABS(P115)*CP115,ABS(Q115)*CQ115,CR115*ABS(R115)),0)</f>
        <v>0</v>
      </c>
      <c r="U115" s="15">
        <f>IF(OR(N115=0,T115=0),0,N115+T115)</f>
        <v>0</v>
      </c>
      <c r="V115" s="18">
        <v>230</v>
      </c>
      <c r="W115" s="18">
        <v>237.5</v>
      </c>
      <c r="X115" s="18">
        <v>242.5</v>
      </c>
      <c r="Y115" s="12"/>
      <c r="Z115" s="13">
        <f>IF(MAX(CV115:CX115)&gt;0,MAX(ABS(V115)*CV115,ABS(W115)*CW115,CX115*ABS(X115)),0)</f>
        <v>0</v>
      </c>
      <c r="AA115" s="15">
        <f ca="1">AI115*IF($AB$8="PL Total",AL115,IF($AB$8="Push Pull Total",AM115,IF($AB$8="Best Squat",N115,IF($AB$8="Best Bench",T115,Z115))))</f>
        <v>242.5</v>
      </c>
      <c r="AB115" s="16">
        <f ca="1">IF(OR(E115="",AA115=0),0,AA115*G115)</f>
        <v>133.99337500000001</v>
      </c>
      <c r="AC115" s="16">
        <f ca="1">IF(OR(AA115=0,C115="",AND(C115&lt;40,C115&gt;22)),0,VLOOKUP($D115,[4]DATA!$A$2:$B$53,2,TRUE)*AB115)</f>
        <v>0</v>
      </c>
    </row>
    <row r="116" spans="1:29">
      <c r="A116" s="9" t="s">
        <v>43</v>
      </c>
      <c r="B116" s="10" t="s">
        <v>137</v>
      </c>
      <c r="C116" s="9">
        <v>26</v>
      </c>
      <c r="D116" s="9" t="s">
        <v>124</v>
      </c>
      <c r="E116" s="9">
        <v>67.900000000000006</v>
      </c>
      <c r="F116" s="11">
        <f>IF(OR(D116="",E116=""),"",IF(LEFT(D116,1)="M",VLOOKUP(E116,[4]Setup!$J$9:$K$23,2,TRUE),VLOOKUP(E116,[4]Setup!$L$9:$M$23,2,TRUE)))</f>
        <v>70</v>
      </c>
      <c r="G116" s="11" t="e">
        <f>IF(E116="",0,VLOOKUP(AK116,[4]DATA!$L$2:$N$1910,IF(LEFT(D116,1)="F",3,2)))</f>
        <v>#N/A</v>
      </c>
      <c r="H116" s="9"/>
      <c r="I116" s="9"/>
      <c r="J116" s="12"/>
      <c r="K116" s="12"/>
      <c r="L116" s="12"/>
      <c r="M116" s="12"/>
      <c r="N116" s="13">
        <f>IF(MAX(CJ116:CL116)&gt;0,MAX(ABS(J116)*CJ116,ABS(K116)*CK116,CL116*ABS(L116)),0)</f>
        <v>0</v>
      </c>
      <c r="O116" s="14"/>
      <c r="P116" s="12"/>
      <c r="Q116" s="12"/>
      <c r="R116" s="12"/>
      <c r="S116" s="12"/>
      <c r="T116" s="13">
        <f>IF(MAX(CP116:CR116)&gt;0,MAX(ABS(P116)*CP116,ABS(Q116)*CQ116,CR116*ABS(R116)),0)</f>
        <v>0</v>
      </c>
      <c r="U116" s="15">
        <f>IF(OR(N116=0,T116=0),0,N116+T116)</f>
        <v>0</v>
      </c>
      <c r="V116" s="18">
        <v>160</v>
      </c>
      <c r="W116" s="12">
        <v>-175</v>
      </c>
      <c r="X116" s="18">
        <v>175</v>
      </c>
      <c r="Y116" s="12"/>
      <c r="Z116" s="13">
        <f>IF(MAX(CV116:CX116)&gt;0,MAX(ABS(V116)*CV116,ABS(W116)*CW116,CX116*ABS(X116)),0)</f>
        <v>0</v>
      </c>
      <c r="AA116" s="15">
        <f ca="1">AI116*IF($AB$8="PL Total",AL116,IF($AB$8="Push Pull Total",AM116,IF($AB$8="Best Squat",N116,IF($AB$8="Best Bench",T116,Z116))))</f>
        <v>175</v>
      </c>
      <c r="AB116" s="16">
        <f ca="1">IF(OR(E116="",AA116=0),0,AA116*G116)</f>
        <v>131.17124999999999</v>
      </c>
      <c r="AC116" s="16">
        <f ca="1">IF(OR(AA116=0,C116="",AND(C116&lt;40,C116&gt;22)),0,VLOOKUP($D116,[4]DATA!$A$2:$B$53,2,TRUE)*AB116)</f>
        <v>0</v>
      </c>
    </row>
    <row r="117" spans="1:29">
      <c r="A117" s="9" t="s">
        <v>95</v>
      </c>
      <c r="B117" s="10" t="s">
        <v>127</v>
      </c>
      <c r="C117" s="9">
        <v>27</v>
      </c>
      <c r="D117" s="9" t="s">
        <v>124</v>
      </c>
      <c r="E117" s="9">
        <v>128.5</v>
      </c>
      <c r="F117" s="11" t="str">
        <f>IF(OR(D117="",E117=""),"",IF(LEFT(D117,1)="M",VLOOKUP(E117,[4]Setup!$J$9:$K$23,2,TRUE),VLOOKUP(E117,[4]Setup!$L$9:$M$23,2,TRUE)))</f>
        <v>SHW</v>
      </c>
      <c r="G117" s="11" t="e">
        <f>IF(E117="",0,VLOOKUP(AK117,[4]DATA!$L$2:$N$1910,IF(LEFT(D117,1)="F",3,2)))</f>
        <v>#N/A</v>
      </c>
      <c r="H117" s="9"/>
      <c r="I117" s="9"/>
      <c r="J117" s="12"/>
      <c r="K117" s="12"/>
      <c r="L117" s="12"/>
      <c r="M117" s="12"/>
      <c r="N117" s="13">
        <f>IF(MAX(CJ117:CL117)&gt;0,MAX(ABS(J117)*CJ117,ABS(K117)*CK117,CL117*ABS(L117)),0)</f>
        <v>0</v>
      </c>
      <c r="O117" s="14"/>
      <c r="P117" s="12"/>
      <c r="Q117" s="12"/>
      <c r="R117" s="12"/>
      <c r="S117" s="12"/>
      <c r="T117" s="13">
        <f>IF(MAX(CP117:CR117)&gt;0,MAX(ABS(P117)*CP117,ABS(Q117)*CQ117,CR117*ABS(R117)),0)</f>
        <v>0</v>
      </c>
      <c r="U117" s="15">
        <f>IF(OR(N117=0,T117=0),0,N117+T117)</f>
        <v>0</v>
      </c>
      <c r="V117" s="18">
        <v>230</v>
      </c>
      <c r="W117" s="18">
        <v>240</v>
      </c>
      <c r="X117" s="12">
        <v>-250</v>
      </c>
      <c r="Y117" s="12"/>
      <c r="Z117" s="13">
        <f>IF(MAX(CV117:CX117)&gt;0,MAX(ABS(V117)*CV117,ABS(W117)*CW117,CX117*ABS(X117)),0)</f>
        <v>0</v>
      </c>
      <c r="AA117" s="15">
        <f ca="1">AI117*IF($AB$8="PL Total",AL117,IF($AB$8="Push Pull Total",AM117,IF($AB$8="Best Squat",N117,IF($AB$8="Best Bench",T117,Z117))))</f>
        <v>240</v>
      </c>
      <c r="AB117" s="16">
        <f ca="1">IF(OR(E117="",AA117=0),0,AA117*G117)</f>
        <v>130.03200000000001</v>
      </c>
      <c r="AC117" s="16">
        <f ca="1">IF(OR(AA117=0,C117="",AND(C117&lt;40,C117&gt;22)),0,VLOOKUP($D117,[4]DATA!$A$2:$B$53,2,TRUE)*AB117)</f>
        <v>0</v>
      </c>
    </row>
    <row r="118" spans="1:29">
      <c r="A118" s="9" t="s">
        <v>43</v>
      </c>
      <c r="B118" s="10" t="s">
        <v>98</v>
      </c>
      <c r="C118" s="9">
        <v>20</v>
      </c>
      <c r="D118" s="9" t="s">
        <v>124</v>
      </c>
      <c r="E118" s="9">
        <v>66.400000000000006</v>
      </c>
      <c r="F118" s="11">
        <f>IF(OR(D118="",E118=""),"",IF(LEFT(D118,1)="M",VLOOKUP(E118,[4]Setup!$J$9:$K$23,2,TRUE),VLOOKUP(E118,[4]Setup!$L$9:$M$23,2,TRUE)))</f>
        <v>70</v>
      </c>
      <c r="G118" s="11" t="e">
        <f>IF(E118="",0,VLOOKUP(AK118,[4]DATA!$L$2:$N$1910,IF(LEFT(D118,1)="F",3,2)))</f>
        <v>#N/A</v>
      </c>
      <c r="H118" s="9"/>
      <c r="I118" s="9"/>
      <c r="J118" s="12"/>
      <c r="K118" s="12"/>
      <c r="L118" s="12"/>
      <c r="M118" s="12"/>
      <c r="N118" s="13">
        <f>IF(MAX(CJ118:CL118)&gt;0,MAX(ABS(J118)*CJ118,ABS(K118)*CK118,CL118*ABS(L118)),0)</f>
        <v>0</v>
      </c>
      <c r="O118" s="14"/>
      <c r="P118" s="12"/>
      <c r="Q118" s="12"/>
      <c r="R118" s="12"/>
      <c r="S118" s="12"/>
      <c r="T118" s="13">
        <f>IF(MAX(CP118:CR118)&gt;0,MAX(ABS(P118)*CP118,ABS(Q118)*CQ118,CR118*ABS(R118)),0)</f>
        <v>0</v>
      </c>
      <c r="U118" s="15">
        <f>IF(OR(N118=0,T118=0),0,N118+T118)</f>
        <v>0</v>
      </c>
      <c r="V118" s="18">
        <v>170</v>
      </c>
      <c r="W118" s="12"/>
      <c r="X118" s="12"/>
      <c r="Y118" s="12"/>
      <c r="Z118" s="13">
        <f>IF(MAX(CV118:CX118)&gt;0,MAX(ABS(V118)*CV118,ABS(W118)*CW118,CX118*ABS(X118)),0)</f>
        <v>0</v>
      </c>
      <c r="AA118" s="15">
        <f ca="1">AI118*IF($AB$8="PL Total",AL118,IF($AB$8="Push Pull Total",AM118,IF($AB$8="Best Squat",N118,IF($AB$8="Best Bench",T118,Z118))))</f>
        <v>170</v>
      </c>
      <c r="AB118" s="16">
        <f ca="1">IF(OR(E118="",AA118=0),0,AA118*G118)</f>
        <v>129.03</v>
      </c>
      <c r="AC118" s="16">
        <f ca="1">IF(OR(AA118=0,C118="",AND(C118&lt;40,C118&gt;22)),0,VLOOKUP($D118,[4]DATA!$A$2:$B$53,2,TRUE)*AB118)</f>
        <v>132.90090000000001</v>
      </c>
    </row>
    <row r="119" spans="1:29">
      <c r="A119" s="9" t="s">
        <v>95</v>
      </c>
      <c r="B119" s="10" t="s">
        <v>125</v>
      </c>
      <c r="C119" s="9">
        <v>37</v>
      </c>
      <c r="D119" s="9" t="s">
        <v>124</v>
      </c>
      <c r="E119" s="9">
        <v>131.9</v>
      </c>
      <c r="F119" s="11" t="str">
        <f>IF(OR(D119="",E119=""),"",IF(LEFT(D119,1)="M",VLOOKUP(E119,[4]Setup!$J$9:$K$23,2,TRUE),VLOOKUP(E119,[4]Setup!$L$9:$M$23,2,TRUE)))</f>
        <v>SHW</v>
      </c>
      <c r="G119" s="11" t="e">
        <f>IF(E119="",0,VLOOKUP(AK119,[4]DATA!$L$2:$N$1910,IF(LEFT(D119,1)="F",3,2)))</f>
        <v>#N/A</v>
      </c>
      <c r="H119" s="9"/>
      <c r="I119" s="9"/>
      <c r="J119" s="12"/>
      <c r="K119" s="12"/>
      <c r="L119" s="12"/>
      <c r="M119" s="12"/>
      <c r="N119" s="13">
        <f>IF(MAX(CJ119:CL119)&gt;0,MAX(ABS(J119)*CJ119,ABS(K119)*CK119,CL119*ABS(L119)),0)</f>
        <v>0</v>
      </c>
      <c r="O119" s="14"/>
      <c r="P119" s="12"/>
      <c r="Q119" s="12"/>
      <c r="R119" s="12"/>
      <c r="S119" s="12"/>
      <c r="T119" s="13">
        <f>IF(MAX(CP119:CR119)&gt;0,MAX(ABS(P119)*CP119,ABS(Q119)*CQ119,CR119*ABS(R119)),0)</f>
        <v>0</v>
      </c>
      <c r="U119" s="15">
        <f>IF(OR(N119=0,T119=0),0,N119+T119)</f>
        <v>0</v>
      </c>
      <c r="V119" s="18">
        <v>220</v>
      </c>
      <c r="W119" s="18">
        <v>232.5</v>
      </c>
      <c r="X119" s="12">
        <v>-240</v>
      </c>
      <c r="Y119" s="12"/>
      <c r="Z119" s="13">
        <f>IF(MAX(CV119:CX119)&gt;0,MAX(ABS(V119)*CV119,ABS(W119)*CW119,CX119*ABS(X119)),0)</f>
        <v>0</v>
      </c>
      <c r="AA119" s="15">
        <f ca="1">AI119*IF($AB$8="PL Total",AL119,IF($AB$8="Push Pull Total",AM119,IF($AB$8="Best Squat",N119,IF($AB$8="Best Bench",T119,Z119))))</f>
        <v>232.5</v>
      </c>
      <c r="AB119" s="16">
        <f ca="1">IF(OR(E119="",AA119=0),0,AA119*G119)</f>
        <v>125.329125</v>
      </c>
      <c r="AC119" s="16">
        <f ca="1">IF(OR(AA119=0,C119="",AND(C119&lt;40,C119&gt;22)),0,VLOOKUP($D119,[4]DATA!$A$2:$B$53,2,TRUE)*AB119)</f>
        <v>0</v>
      </c>
    </row>
    <row r="120" spans="1:29">
      <c r="A120" s="9" t="s">
        <v>43</v>
      </c>
      <c r="B120" s="10" t="s">
        <v>138</v>
      </c>
      <c r="C120" s="9">
        <v>27</v>
      </c>
      <c r="D120" s="9" t="s">
        <v>124</v>
      </c>
      <c r="E120" s="9">
        <v>80</v>
      </c>
      <c r="F120" s="11">
        <f>IF(OR(D120="",E120=""),"",IF(LEFT(D120,1)="M",VLOOKUP(E120,[4]Setup!$J$9:$K$23,2,TRUE),VLOOKUP(E120,[4]Setup!$L$9:$M$23,2,TRUE)))</f>
        <v>80</v>
      </c>
      <c r="G120" s="11" t="e">
        <f>IF(E120="",0,VLOOKUP(AK120,[4]DATA!$L$2:$N$1910,IF(LEFT(D120,1)="F",3,2)))</f>
        <v>#N/A</v>
      </c>
      <c r="H120" s="9"/>
      <c r="I120" s="9"/>
      <c r="J120" s="12"/>
      <c r="K120" s="12"/>
      <c r="L120" s="12"/>
      <c r="M120" s="12"/>
      <c r="N120" s="13">
        <f>IF(MAX(CJ120:CL120)&gt;0,MAX(ABS(J120)*CJ120,ABS(K120)*CK120,CL120*ABS(L120)),0)</f>
        <v>0</v>
      </c>
      <c r="O120" s="14"/>
      <c r="P120" s="12"/>
      <c r="Q120" s="12"/>
      <c r="R120" s="12"/>
      <c r="S120" s="12"/>
      <c r="T120" s="13">
        <f>IF(MAX(CP120:CR120)&gt;0,MAX(ABS(P120)*CP120,ABS(Q120)*CQ120,CR120*ABS(R120)),0)</f>
        <v>0</v>
      </c>
      <c r="U120" s="15">
        <f>IF(OR(N120=0,T120=0),0,N120+T120)</f>
        <v>0</v>
      </c>
      <c r="V120" s="18">
        <v>185</v>
      </c>
      <c r="W120" s="12">
        <v>-195</v>
      </c>
      <c r="X120" s="12">
        <v>-195</v>
      </c>
      <c r="Y120" s="12"/>
      <c r="Z120" s="13">
        <f>IF(MAX(CV120:CX120)&gt;0,MAX(ABS(V120)*CV120,ABS(W120)*CW120,CX120*ABS(X120)),0)</f>
        <v>0</v>
      </c>
      <c r="AA120" s="15">
        <f ca="1">AI120*IF($AB$8="PL Total",AL120,IF($AB$8="Push Pull Total",AM120,IF($AB$8="Best Squat",N120,IF($AB$8="Best Bench",T120,Z120))))</f>
        <v>185</v>
      </c>
      <c r="AB120" s="16">
        <f ca="1">IF(OR(E120="",AA120=0),0,AA120*G120)</f>
        <v>121.69299999999998</v>
      </c>
      <c r="AC120" s="16">
        <f ca="1">IF(OR(AA120=0,C120="",AND(C120&lt;40,C120&gt;22)),0,VLOOKUP($D120,[4]DATA!$A$2:$B$53,2,TRUE)*AB120)</f>
        <v>0</v>
      </c>
    </row>
    <row r="121" spans="1:29">
      <c r="A121" s="9" t="s">
        <v>43</v>
      </c>
      <c r="B121" s="10" t="s">
        <v>48</v>
      </c>
      <c r="C121" s="9">
        <v>46</v>
      </c>
      <c r="D121" s="9" t="s">
        <v>124</v>
      </c>
      <c r="E121" s="9">
        <v>82.1</v>
      </c>
      <c r="F121" s="11">
        <f>IF(OR(D121="",E121=""),"",IF(LEFT(D121,1)="M",VLOOKUP(E121,[4]Setup!$J$9:$K$23,2,TRUE),VLOOKUP(E121,[4]Setup!$L$9:$M$23,2,TRUE)))</f>
        <v>90</v>
      </c>
      <c r="G121" s="11" t="e">
        <f>IF(E121="",0,VLOOKUP(AK121,[4]DATA!$L$2:$N$1910,IF(LEFT(D121,1)="F",3,2)))</f>
        <v>#N/A</v>
      </c>
      <c r="H121" s="9"/>
      <c r="I121" s="9"/>
      <c r="J121" s="12"/>
      <c r="K121" s="12"/>
      <c r="L121" s="12"/>
      <c r="M121" s="12"/>
      <c r="N121" s="13">
        <f>IF(MAX(CJ121:CL121)&gt;0,MAX(ABS(J121)*CJ121,ABS(K121)*CK121,CL121*ABS(L121)),0)</f>
        <v>0</v>
      </c>
      <c r="O121" s="14"/>
      <c r="P121" s="12"/>
      <c r="Q121" s="12"/>
      <c r="R121" s="12"/>
      <c r="S121" s="12"/>
      <c r="T121" s="13">
        <f>IF(MAX(CP121:CR121)&gt;0,MAX(ABS(P121)*CP121,ABS(Q121)*CQ121,CR121*ABS(R121)),0)</f>
        <v>0</v>
      </c>
      <c r="U121" s="15">
        <f>IF(OR(N121=0,T121=0),0,N121+T121)</f>
        <v>0</v>
      </c>
      <c r="V121" s="18">
        <v>175</v>
      </c>
      <c r="W121" s="18">
        <v>187.5</v>
      </c>
      <c r="X121" s="12"/>
      <c r="Y121" s="12"/>
      <c r="Z121" s="13">
        <f>IF(MAX(CV121:CX121)&gt;0,MAX(ABS(V121)*CV121,ABS(W121)*CW121,CX121*ABS(X121)),0)</f>
        <v>0</v>
      </c>
      <c r="AA121" s="15">
        <f ca="1">AI121*IF($AB$8="PL Total",AL121,IF($AB$8="Push Pull Total",AM121,IF($AB$8="Best Squat",N121,IF($AB$8="Best Bench",T121,Z121))))</f>
        <v>187.5</v>
      </c>
      <c r="AB121" s="16">
        <f ca="1">IF(OR(E121="",AA121=0),0,AA121*G121)</f>
        <v>121.24687499999999</v>
      </c>
      <c r="AC121" s="16">
        <f ca="1">IF(OR(AA121=0,C121="",AND(C121&lt;40,C121&gt;22)),0,VLOOKUP($D121,[4]DATA!$A$2:$B$53,2,TRUE)*AB121)</f>
        <v>129.49166249999999</v>
      </c>
    </row>
    <row r="122" spans="1:29">
      <c r="A122" s="9" t="s">
        <v>26</v>
      </c>
      <c r="B122" s="10" t="s">
        <v>146</v>
      </c>
      <c r="C122" s="9">
        <v>28</v>
      </c>
      <c r="D122" s="9" t="s">
        <v>124</v>
      </c>
      <c r="E122" s="9">
        <v>107</v>
      </c>
      <c r="F122" s="11">
        <f>IF(OR(D122="",E122=""),"",IF(LEFT(D122,1)="M",VLOOKUP(E122,[4]Setup!$J$9:$K$23,2,TRUE),VLOOKUP(E122,[4]Setup!$L$9:$M$23,2,TRUE)))</f>
        <v>110</v>
      </c>
      <c r="G122" s="11" t="e">
        <f>IF(E122="",0,VLOOKUP(AK122,[4]DATA!$L$2:$N$1910,IF(LEFT(D122,1)="F",3,2)))</f>
        <v>#N/A</v>
      </c>
      <c r="H122" s="9"/>
      <c r="I122" s="9"/>
      <c r="J122" s="12"/>
      <c r="K122" s="12"/>
      <c r="L122" s="12"/>
      <c r="M122" s="12"/>
      <c r="N122" s="13">
        <f>IF(MAX(CJ122:CL122)&gt;0,MAX(ABS(J122)*CJ122,ABS(K122)*CK122,CL122*ABS(L122)),0)</f>
        <v>0</v>
      </c>
      <c r="O122" s="14"/>
      <c r="P122" s="12"/>
      <c r="Q122" s="12"/>
      <c r="R122" s="12"/>
      <c r="S122" s="12"/>
      <c r="T122" s="13">
        <f>IF(MAX(CP122:CR122)&gt;0,MAX(ABS(P122)*CP122,ABS(Q122)*CQ122,CR122*ABS(R122)),0)</f>
        <v>0</v>
      </c>
      <c r="U122" s="15">
        <f>IF(OR(N122=0,T122=0),0,N122+T122)</f>
        <v>0</v>
      </c>
      <c r="V122" s="18">
        <v>180</v>
      </c>
      <c r="W122" s="18">
        <v>200</v>
      </c>
      <c r="X122" s="12">
        <v>-220</v>
      </c>
      <c r="Y122" s="12"/>
      <c r="Z122" s="13">
        <f>IF(MAX(CV122:CX122)&gt;0,MAX(ABS(V122)*CV122,ABS(W122)*CW122,CX122*ABS(X122)),0)</f>
        <v>0</v>
      </c>
      <c r="AA122" s="15">
        <f ca="1">AI122*IF($AB$8="PL Total",AL122,IF($AB$8="Push Pull Total",AM122,IF($AB$8="Best Squat",N122,IF($AB$8="Best Bench",T122,Z122))))</f>
        <v>200</v>
      </c>
      <c r="AB122" s="16">
        <f ca="1">IF(OR(E122="",AA122=0),0,AA122*G122)</f>
        <v>113.41999999999999</v>
      </c>
      <c r="AC122" s="16">
        <f ca="1">IF(OR(AA122=0,C122="",AND(C122&lt;40,C122&gt;22)),0,VLOOKUP($D122,[4]DATA!$A$2:$B$53,2,TRUE)*AB122)</f>
        <v>0</v>
      </c>
    </row>
    <row r="123" spans="1:29">
      <c r="A123" s="9" t="s">
        <v>43</v>
      </c>
      <c r="B123" s="10" t="s">
        <v>136</v>
      </c>
      <c r="C123" s="9">
        <v>26</v>
      </c>
      <c r="D123" s="9" t="s">
        <v>124</v>
      </c>
      <c r="E123" s="9">
        <v>61.5</v>
      </c>
      <c r="F123" s="11">
        <f>IF(OR(D123="",E123=""),"",IF(LEFT(D123,1)="M",VLOOKUP(E123,[4]Setup!$J$9:$K$23,2,TRUE),VLOOKUP(E123,[4]Setup!$L$9:$M$23,2,TRUE)))</f>
        <v>70</v>
      </c>
      <c r="G123" s="11" t="e">
        <f>IF(E123="",0,VLOOKUP(AK123,[4]DATA!$L$2:$N$1910,IF(LEFT(D123,1)="F",3,2)))</f>
        <v>#N/A</v>
      </c>
      <c r="H123" s="9"/>
      <c r="I123" s="9"/>
      <c r="J123" s="12"/>
      <c r="K123" s="12"/>
      <c r="L123" s="12"/>
      <c r="M123" s="12"/>
      <c r="N123" s="13">
        <f>IF(MAX(CJ123:CL123)&gt;0,MAX(ABS(J123)*CJ123,ABS(K123)*CK123,CL123*ABS(L123)),0)</f>
        <v>0</v>
      </c>
      <c r="O123" s="14"/>
      <c r="P123" s="12"/>
      <c r="Q123" s="12"/>
      <c r="R123" s="12"/>
      <c r="S123" s="12"/>
      <c r="T123" s="13">
        <f>IF(MAX(CP123:CR123)&gt;0,MAX(ABS(P123)*CP123,ABS(Q123)*CQ123,CR123*ABS(R123)),0)</f>
        <v>0</v>
      </c>
      <c r="U123" s="15">
        <f>IF(OR(N123=0,T123=0),0,N123+T123)</f>
        <v>0</v>
      </c>
      <c r="V123" s="18">
        <v>110</v>
      </c>
      <c r="W123" s="18">
        <v>125</v>
      </c>
      <c r="X123" s="18">
        <v>135</v>
      </c>
      <c r="Y123" s="12"/>
      <c r="Z123" s="13">
        <f>IF(MAX(CV123:CX123)&gt;0,MAX(ABS(V123)*CV123,ABS(W123)*CW123,CX123*ABS(X123)),0)</f>
        <v>0</v>
      </c>
      <c r="AA123" s="15">
        <f ca="1">AI123*IF($AB$8="PL Total",AL123,IF($AB$8="Push Pull Total",AM123,IF($AB$8="Best Squat",N123,IF($AB$8="Best Bench",T123,Z123))))</f>
        <v>135</v>
      </c>
      <c r="AB123" s="16">
        <f ca="1">IF(OR(E123="",AA123=0),0,AA123*G123)</f>
        <v>109.80899999999998</v>
      </c>
      <c r="AC123" s="16">
        <f ca="1">IF(OR(AA123=0,C123="",AND(C123&lt;40,C123&gt;22)),0,VLOOKUP($D123,[4]DATA!$A$2:$B$53,2,TRUE)*AB123)</f>
        <v>0</v>
      </c>
    </row>
    <row r="124" spans="1:29">
      <c r="A124" s="9" t="s">
        <v>43</v>
      </c>
      <c r="B124" s="10" t="s">
        <v>135</v>
      </c>
      <c r="C124" s="9">
        <v>37</v>
      </c>
      <c r="D124" s="9" t="s">
        <v>124</v>
      </c>
      <c r="E124" s="9">
        <v>66.599999999999994</v>
      </c>
      <c r="F124" s="11">
        <f>IF(OR(D124="",E124=""),"",IF(LEFT(D124,1)="M",VLOOKUP(E124,[4]Setup!$J$9:$K$23,2,TRUE),VLOOKUP(E124,[4]Setup!$L$9:$M$23,2,TRUE)))</f>
        <v>70</v>
      </c>
      <c r="G124" s="11" t="e">
        <f>IF(E124="",0,VLOOKUP(AK124,[4]DATA!$L$2:$N$1910,IF(LEFT(D124,1)="F",3,2)))</f>
        <v>#N/A</v>
      </c>
      <c r="H124" s="9"/>
      <c r="I124" s="9"/>
      <c r="J124" s="12"/>
      <c r="K124" s="12"/>
      <c r="L124" s="12"/>
      <c r="M124" s="12"/>
      <c r="N124" s="13">
        <f>IF(MAX(CJ124:CL124)&gt;0,MAX(ABS(J124)*CJ124,ABS(K124)*CK124,CL124*ABS(L124)),0)</f>
        <v>0</v>
      </c>
      <c r="O124" s="14"/>
      <c r="P124" s="12"/>
      <c r="Q124" s="12"/>
      <c r="R124" s="12"/>
      <c r="S124" s="12"/>
      <c r="T124" s="13">
        <f>IF(MAX(CP124:CR124)&gt;0,MAX(ABS(P124)*CP124,ABS(Q124)*CQ124,CR124*ABS(R124)),0)</f>
        <v>0</v>
      </c>
      <c r="U124" s="15">
        <f>IF(OR(N124=0,T124=0),0,N124+T124)</f>
        <v>0</v>
      </c>
      <c r="V124" s="18">
        <v>110</v>
      </c>
      <c r="W124" s="18">
        <v>120</v>
      </c>
      <c r="X124" s="18">
        <v>130</v>
      </c>
      <c r="Y124" s="12"/>
      <c r="Z124" s="13">
        <f>IF(MAX(CV124:CX124)&gt;0,MAX(ABS(V124)*CV124,ABS(W124)*CW124,CX124*ABS(X124)),0)</f>
        <v>0</v>
      </c>
      <c r="AA124" s="15">
        <f ca="1">AI124*IF($AB$8="PL Total",AL124,IF($AB$8="Push Pull Total",AM124,IF($AB$8="Best Squat",N124,IF($AB$8="Best Bench",T124,Z124))))</f>
        <v>130</v>
      </c>
      <c r="AB124" s="16">
        <f ca="1">IF(OR(E124="",AA124=0),0,AA124*G124)</f>
        <v>98.416499999999999</v>
      </c>
      <c r="AC124" s="16">
        <f ca="1">IF(OR(AA124=0,C124="",AND(C124&lt;40,C124&gt;22)),0,VLOOKUP($D124,[4]DATA!$A$2:$B$53,2,TRUE)*AB124)</f>
        <v>0</v>
      </c>
    </row>
    <row r="125" spans="1:29">
      <c r="A125" s="9" t="s">
        <v>95</v>
      </c>
      <c r="B125" s="10" t="s">
        <v>123</v>
      </c>
      <c r="C125" s="9">
        <v>28</v>
      </c>
      <c r="D125" s="9" t="s">
        <v>124</v>
      </c>
      <c r="E125" s="9">
        <v>110.8</v>
      </c>
      <c r="F125" s="11">
        <f>IF(OR(D125="",E125=""),"",IF(LEFT(D125,1)="M",VLOOKUP(E125,[4]Setup!$J$9:$K$23,2,TRUE),VLOOKUP(E125,[4]Setup!$L$9:$M$23,2,TRUE)))</f>
        <v>125</v>
      </c>
      <c r="G125" s="11" t="e">
        <f>IF(E125="",0,VLOOKUP(AK125,[4]DATA!$L$2:$N$1910,IF(LEFT(D125,1)="F",3,2)))</f>
        <v>#N/A</v>
      </c>
      <c r="H125" s="9"/>
      <c r="I125" s="9"/>
      <c r="J125" s="12"/>
      <c r="K125" s="12"/>
      <c r="L125" s="12"/>
      <c r="M125" s="12"/>
      <c r="N125" s="13">
        <f>IF(MAX(CJ125:CL125)&gt;0,MAX(ABS(J125)*CJ125,ABS(K125)*CK125,CL125*ABS(L125)),0)</f>
        <v>0</v>
      </c>
      <c r="O125" s="14"/>
      <c r="P125" s="12"/>
      <c r="Q125" s="12"/>
      <c r="R125" s="12"/>
      <c r="S125" s="12"/>
      <c r="T125" s="13">
        <f>IF(MAX(CP125:CR125)&gt;0,MAX(ABS(P125)*CP125,ABS(Q125)*CQ125,CR125*ABS(R125)),0)</f>
        <v>0</v>
      </c>
      <c r="U125" s="15">
        <f>IF(OR(N125=0,T125=0),0,N125+T125)</f>
        <v>0</v>
      </c>
      <c r="V125" s="12">
        <v>-230</v>
      </c>
      <c r="W125" s="12">
        <v>-230</v>
      </c>
      <c r="X125" s="12">
        <v>-232.5</v>
      </c>
      <c r="Y125" s="12"/>
      <c r="Z125" s="13">
        <f>IF(MAX(CV125:CX125)&gt;0,MAX(ABS(V125)*CV125,ABS(W125)*CW125,CX125*ABS(X125)),0)</f>
        <v>0</v>
      </c>
      <c r="AA125" s="15">
        <f ca="1">AI125*IF($AB$8="PL Total",AL125,IF($AB$8="Push Pull Total",AM125,IF($AB$8="Best Squat",N125,IF($AB$8="Best Bench",T125,Z125))))</f>
        <v>0</v>
      </c>
      <c r="AB125" s="16">
        <f ca="1">IF(OR(E125="",AA125=0),0,AA125*G125)</f>
        <v>0</v>
      </c>
      <c r="AC125" s="16">
        <f ca="1">IF(OR(AA125=0,C125="",AND(C125&lt;40,C125&gt;22)),0,VLOOKUP($D125,[4]DATA!$A$2:$B$53,2,TRUE)*AB125)</f>
        <v>0</v>
      </c>
    </row>
  </sheetData>
  <sortState ref="A90:AC125">
    <sortCondition descending="1" ref="AB90:AB125"/>
  </sortState>
  <conditionalFormatting sqref="A3">
    <cfRule type="expression" dxfId="159" priority="161" stopIfTrue="1">
      <formula>AND($B3&lt;&gt;RIGHT($B$8,1))</formula>
    </cfRule>
  </conditionalFormatting>
  <conditionalFormatting sqref="B3">
    <cfRule type="cellIs" dxfId="158" priority="159" stopIfTrue="1" operator="equal">
      <formula>$B$2</formula>
    </cfRule>
    <cfRule type="expression" dxfId="157" priority="160" stopIfTrue="1">
      <formula>AND($B3&lt;&gt;RIGHT($B$8,1))</formula>
    </cfRule>
  </conditionalFormatting>
  <conditionalFormatting sqref="J3:M3 P3:S26 V3:Y26">
    <cfRule type="expression" dxfId="156" priority="156" stopIfTrue="1">
      <formula>AND(COLUMN(J3)=$A$3,ROW(J3)=$A$4)</formula>
    </cfRule>
    <cfRule type="cellIs" dxfId="155" priority="157" stopIfTrue="1" operator="lessThan">
      <formula>0</formula>
    </cfRule>
    <cfRule type="expression" dxfId="154" priority="158" stopIfTrue="1">
      <formula>OR(AND(ROW(J3)=$A$4,COLUMN(J3)&lt;$A$3,CI3=1),AND(ROW(J3)&lt;$A$4,COLUMN(J3)=$A$3,CI3=1))</formula>
    </cfRule>
  </conditionalFormatting>
  <conditionalFormatting sqref="H3:I3 C3:E3">
    <cfRule type="expression" dxfId="153" priority="154" stopIfTrue="1">
      <formula>AND(ROW(C3)=$A$4)</formula>
    </cfRule>
    <cfRule type="expression" dxfId="152" priority="155" stopIfTrue="1">
      <formula>AND($B3&lt;&gt;RIGHT($B$8,1))</formula>
    </cfRule>
  </conditionalFormatting>
  <conditionalFormatting sqref="N3:O3 T3">
    <cfRule type="expression" dxfId="151" priority="153" stopIfTrue="1">
      <formula>AND(ROW(J3)=$A$4,COLUMN(J3)&lt;$A$3)</formula>
    </cfRule>
  </conditionalFormatting>
  <conditionalFormatting sqref="U3">
    <cfRule type="expression" dxfId="150" priority="152" stopIfTrue="1">
      <formula>AND(ROW(Q3)=$A$4,COLUMN(Q3)&lt;$A$3)</formula>
    </cfRule>
  </conditionalFormatting>
  <conditionalFormatting sqref="Z3">
    <cfRule type="expression" dxfId="149" priority="151" stopIfTrue="1">
      <formula>AND(ROW(V3)=$A$4,$A$3&gt;21)</formula>
    </cfRule>
  </conditionalFormatting>
  <conditionalFormatting sqref="AA3">
    <cfRule type="expression" dxfId="148" priority="149" stopIfTrue="1">
      <formula>AND(ROW(W3)=$A$4)</formula>
    </cfRule>
    <cfRule type="expression" dxfId="147" priority="150" stopIfTrue="1">
      <formula>AND(AD3=1)</formula>
    </cfRule>
  </conditionalFormatting>
  <conditionalFormatting sqref="AB3">
    <cfRule type="expression" dxfId="146" priority="148" stopIfTrue="1">
      <formula>AND(AD3=2)</formula>
    </cfRule>
  </conditionalFormatting>
  <conditionalFormatting sqref="AC3">
    <cfRule type="expression" dxfId="145" priority="147" stopIfTrue="1">
      <formula>AND(AD3=3)</formula>
    </cfRule>
  </conditionalFormatting>
  <conditionalFormatting sqref="J2:M2 P2:S2 V2:Y2">
    <cfRule type="cellIs" dxfId="144" priority="146" stopIfTrue="1" operator="equal">
      <formula>$B$3</formula>
    </cfRule>
  </conditionalFormatting>
  <conditionalFormatting sqref="F3:G26">
    <cfRule type="expression" dxfId="143" priority="145" stopIfTrue="1">
      <formula>AND(ROW(F3)=$A$4)</formula>
    </cfRule>
  </conditionalFormatting>
  <conditionalFormatting sqref="A4:A26">
    <cfRule type="expression" dxfId="142" priority="144" stopIfTrue="1">
      <formula>AND($B4&lt;&gt;RIGHT($B$8,1))</formula>
    </cfRule>
  </conditionalFormatting>
  <conditionalFormatting sqref="B4:B26">
    <cfRule type="cellIs" dxfId="141" priority="142" stopIfTrue="1" operator="equal">
      <formula>$B$2</formula>
    </cfRule>
    <cfRule type="expression" dxfId="140" priority="143" stopIfTrue="1">
      <formula>AND($B4&lt;&gt;RIGHT($B$8,1))</formula>
    </cfRule>
  </conditionalFormatting>
  <conditionalFormatting sqref="J4:M26">
    <cfRule type="expression" dxfId="139" priority="139" stopIfTrue="1">
      <formula>AND(COLUMN(J4)=$A$3,ROW(J4)=$A$4)</formula>
    </cfRule>
    <cfRule type="cellIs" dxfId="138" priority="140" stopIfTrue="1" operator="lessThan">
      <formula>0</formula>
    </cfRule>
    <cfRule type="expression" dxfId="137" priority="141" stopIfTrue="1">
      <formula>OR(AND(ROW(J4)=$A$4,COLUMN(J4)&lt;$A$3,CI4=1),AND(ROW(J4)&lt;$A$4,COLUMN(J4)=$A$3,CI4=1))</formula>
    </cfRule>
  </conditionalFormatting>
  <conditionalFormatting sqref="H4:I26 C4:E26">
    <cfRule type="expression" dxfId="136" priority="137" stopIfTrue="1">
      <formula>AND(ROW(C4)=$A$4)</formula>
    </cfRule>
    <cfRule type="expression" dxfId="135" priority="138" stopIfTrue="1">
      <formula>AND($B4&lt;&gt;RIGHT($B$8,1))</formula>
    </cfRule>
  </conditionalFormatting>
  <conditionalFormatting sqref="N4:O26 T4:T26">
    <cfRule type="expression" dxfId="134" priority="136" stopIfTrue="1">
      <formula>AND(ROW(J4)=$A$4,COLUMN(J4)&lt;$A$3)</formula>
    </cfRule>
  </conditionalFormatting>
  <conditionalFormatting sqref="U4:U26">
    <cfRule type="expression" dxfId="133" priority="135" stopIfTrue="1">
      <formula>AND(ROW(Q4)=$A$4,COLUMN(Q4)&lt;$A$3)</formula>
    </cfRule>
  </conditionalFormatting>
  <conditionalFormatting sqref="Z4:Z26">
    <cfRule type="expression" dxfId="132" priority="134" stopIfTrue="1">
      <formula>AND(ROW(V4)=$A$4,$A$3&gt;21)</formula>
    </cfRule>
  </conditionalFormatting>
  <conditionalFormatting sqref="AA4:AA26">
    <cfRule type="expression" dxfId="131" priority="132" stopIfTrue="1">
      <formula>AND(ROW(W4)=$A$4)</formula>
    </cfRule>
    <cfRule type="expression" dxfId="130" priority="133" stopIfTrue="1">
      <formula>AND(AD4=1)</formula>
    </cfRule>
  </conditionalFormatting>
  <conditionalFormatting sqref="AB4:AB26">
    <cfRule type="expression" dxfId="129" priority="131" stopIfTrue="1">
      <formula>AND(AD4=2)</formula>
    </cfRule>
  </conditionalFormatting>
  <conditionalFormatting sqref="AC4:AC26">
    <cfRule type="expression" dxfId="128" priority="130" stopIfTrue="1">
      <formula>AND(AD4=3)</formula>
    </cfRule>
  </conditionalFormatting>
  <conditionalFormatting sqref="A28:A43">
    <cfRule type="expression" dxfId="127" priority="128" stopIfTrue="1">
      <formula>AND($B28&lt;&gt;RIGHT($B$8,1))</formula>
    </cfRule>
  </conditionalFormatting>
  <conditionalFormatting sqref="B28:B43">
    <cfRule type="cellIs" dxfId="126" priority="126" stopIfTrue="1" operator="equal">
      <formula>$B$2</formula>
    </cfRule>
    <cfRule type="expression" dxfId="125" priority="127" stopIfTrue="1">
      <formula>AND($B28&lt;&gt;RIGHT($B$8,1))</formula>
    </cfRule>
  </conditionalFormatting>
  <conditionalFormatting sqref="J28:M43 P28:S43 V28:Y43">
    <cfRule type="expression" dxfId="124" priority="123" stopIfTrue="1">
      <formula>AND(COLUMN(J28)=$A$3,ROW(J28)=$A$4)</formula>
    </cfRule>
    <cfRule type="cellIs" dxfId="123" priority="124" stopIfTrue="1" operator="lessThan">
      <formula>0</formula>
    </cfRule>
    <cfRule type="expression" dxfId="122" priority="125" stopIfTrue="1">
      <formula>OR(AND(ROW(J28)=$A$4,COLUMN(J28)&lt;$A$3,CJ28=1),AND(ROW(J28)&lt;$A$4,COLUMN(J28)=$A$3,CJ28=1))</formula>
    </cfRule>
  </conditionalFormatting>
  <conditionalFormatting sqref="H28:I43 C28:E43">
    <cfRule type="expression" dxfId="121" priority="121" stopIfTrue="1">
      <formula>AND(ROW(C28)=$A$4)</formula>
    </cfRule>
    <cfRule type="expression" dxfId="120" priority="122" stopIfTrue="1">
      <formula>AND($B28&lt;&gt;RIGHT($B$8,1))</formula>
    </cfRule>
  </conditionalFormatting>
  <conditionalFormatting sqref="N28:O43 T28:T43">
    <cfRule type="expression" dxfId="119" priority="120" stopIfTrue="1">
      <formula>AND(ROW(J28)=$A$4,COLUMN(J28)&lt;$A$3)</formula>
    </cfRule>
  </conditionalFormatting>
  <conditionalFormatting sqref="U28:U43">
    <cfRule type="expression" dxfId="118" priority="119" stopIfTrue="1">
      <formula>AND(ROW(Q28)=$A$4,COLUMN(Q28)&lt;$A$3)</formula>
    </cfRule>
  </conditionalFormatting>
  <conditionalFormatting sqref="Z28:Z43">
    <cfRule type="expression" dxfId="117" priority="118" stopIfTrue="1">
      <formula>AND(ROW(V28)=$A$4,$A$3&gt;21)</formula>
    </cfRule>
  </conditionalFormatting>
  <conditionalFormatting sqref="AA28:AA43">
    <cfRule type="expression" dxfId="116" priority="116" stopIfTrue="1">
      <formula>AND(ROW(W28)=$A$4)</formula>
    </cfRule>
    <cfRule type="expression" dxfId="115" priority="117" stopIfTrue="1">
      <formula>AND(AD28=1)</formula>
    </cfRule>
  </conditionalFormatting>
  <conditionalFormatting sqref="AB28:AB43">
    <cfRule type="expression" dxfId="114" priority="115" stopIfTrue="1">
      <formula>AND(AD28=2)</formula>
    </cfRule>
  </conditionalFormatting>
  <conditionalFormatting sqref="AC28:AC43">
    <cfRule type="expression" dxfId="113" priority="114" stopIfTrue="1">
      <formula>AND(AD28=3)</formula>
    </cfRule>
  </conditionalFormatting>
  <conditionalFormatting sqref="F28:G43">
    <cfRule type="expression" dxfId="112" priority="113" stopIfTrue="1">
      <formula>AND(ROW(F28)=$A$4)</formula>
    </cfRule>
  </conditionalFormatting>
  <conditionalFormatting sqref="A28:A43">
    <cfRule type="expression" dxfId="111" priority="112" stopIfTrue="1">
      <formula>AND($B28&lt;&gt;RIGHT($B$8,1))</formula>
    </cfRule>
  </conditionalFormatting>
  <conditionalFormatting sqref="B28:B43">
    <cfRule type="cellIs" dxfId="110" priority="110" stopIfTrue="1" operator="equal">
      <formula>$B$2</formula>
    </cfRule>
    <cfRule type="expression" dxfId="109" priority="111" stopIfTrue="1">
      <formula>AND($B28&lt;&gt;RIGHT($B$8,1))</formula>
    </cfRule>
  </conditionalFormatting>
  <conditionalFormatting sqref="J28:M43 P28:S43 V28:Y43">
    <cfRule type="expression" dxfId="108" priority="107" stopIfTrue="1">
      <formula>AND(COLUMN(J28)=$A$3,ROW(J28)=$A$4)</formula>
    </cfRule>
    <cfRule type="cellIs" dxfId="107" priority="108" stopIfTrue="1" operator="lessThan">
      <formula>0</formula>
    </cfRule>
    <cfRule type="expression" dxfId="106" priority="109" stopIfTrue="1">
      <formula>OR(AND(ROW(J28)=$A$4,COLUMN(J28)&lt;$A$3,CJ28=1),AND(ROW(J28)&lt;$A$4,COLUMN(J28)=$A$3,CJ28=1))</formula>
    </cfRule>
  </conditionalFormatting>
  <conditionalFormatting sqref="H28:I43 C28:E43">
    <cfRule type="expression" dxfId="105" priority="105" stopIfTrue="1">
      <formula>AND(ROW(C28)=$A$4)</formula>
    </cfRule>
    <cfRule type="expression" dxfId="104" priority="106" stopIfTrue="1">
      <formula>AND($B28&lt;&gt;RIGHT($B$8,1))</formula>
    </cfRule>
  </conditionalFormatting>
  <conditionalFormatting sqref="N28:O43 T28:T43">
    <cfRule type="expression" dxfId="103" priority="104" stopIfTrue="1">
      <formula>AND(ROW(J28)=$A$4,COLUMN(J28)&lt;$A$3)</formula>
    </cfRule>
  </conditionalFormatting>
  <conditionalFormatting sqref="U28:U43">
    <cfRule type="expression" dxfId="102" priority="103" stopIfTrue="1">
      <formula>AND(ROW(Q28)=$A$4,COLUMN(Q28)&lt;$A$3)</formula>
    </cfRule>
  </conditionalFormatting>
  <conditionalFormatting sqref="Z28:Z43">
    <cfRule type="expression" dxfId="101" priority="102" stopIfTrue="1">
      <formula>AND(ROW(V28)=$A$4,$A$3&gt;21)</formula>
    </cfRule>
  </conditionalFormatting>
  <conditionalFormatting sqref="AA28:AA43">
    <cfRule type="expression" dxfId="100" priority="100" stopIfTrue="1">
      <formula>AND(ROW(W28)=$A$4)</formula>
    </cfRule>
    <cfRule type="expression" dxfId="99" priority="101" stopIfTrue="1">
      <formula>AND(AD28=1)</formula>
    </cfRule>
  </conditionalFormatting>
  <conditionalFormatting sqref="AB28:AB43">
    <cfRule type="expression" dxfId="98" priority="99" stopIfTrue="1">
      <formula>AND(AD28=2)</formula>
    </cfRule>
  </conditionalFormatting>
  <conditionalFormatting sqref="AC28:AC43">
    <cfRule type="expression" dxfId="97" priority="98" stopIfTrue="1">
      <formula>AND(AD28=3)</formula>
    </cfRule>
  </conditionalFormatting>
  <conditionalFormatting sqref="F28:G43">
    <cfRule type="expression" dxfId="96" priority="97" stopIfTrue="1">
      <formula>AND(ROW(F28)=$A$4)</formula>
    </cfRule>
  </conditionalFormatting>
  <conditionalFormatting sqref="A45:A61">
    <cfRule type="expression" dxfId="95" priority="96" stopIfTrue="1">
      <formula>AND($B45&lt;&gt;RIGHT($B$8,1))</formula>
    </cfRule>
  </conditionalFormatting>
  <conditionalFormatting sqref="B45:B61">
    <cfRule type="cellIs" dxfId="94" priority="94" stopIfTrue="1" operator="equal">
      <formula>$B$2</formula>
    </cfRule>
    <cfRule type="expression" dxfId="93" priority="95" stopIfTrue="1">
      <formula>AND($B45&lt;&gt;RIGHT($B$8,1))</formula>
    </cfRule>
  </conditionalFormatting>
  <conditionalFormatting sqref="J45:M61 P45:S61 V45:Y61">
    <cfRule type="expression" dxfId="92" priority="91" stopIfTrue="1">
      <formula>AND(COLUMN(J45)=$A$3,ROW(J45)=$A$4)</formula>
    </cfRule>
    <cfRule type="cellIs" dxfId="91" priority="92" stopIfTrue="1" operator="lessThan">
      <formula>0</formula>
    </cfRule>
    <cfRule type="expression" dxfId="90" priority="93" stopIfTrue="1">
      <formula>OR(AND(ROW(J45)=$A$4,COLUMN(J45)&lt;$A$3,CJ45=1),AND(ROW(J45)&lt;$A$4,COLUMN(J45)=$A$3,CJ45=1))</formula>
    </cfRule>
  </conditionalFormatting>
  <conditionalFormatting sqref="H45:I61 C45:E61">
    <cfRule type="expression" dxfId="89" priority="89" stopIfTrue="1">
      <formula>AND(ROW(C45)=$A$4)</formula>
    </cfRule>
    <cfRule type="expression" dxfId="88" priority="90" stopIfTrue="1">
      <formula>AND($B45&lt;&gt;RIGHT($B$8,1))</formula>
    </cfRule>
  </conditionalFormatting>
  <conditionalFormatting sqref="N45:O61 T45:T61">
    <cfRule type="expression" dxfId="87" priority="88" stopIfTrue="1">
      <formula>AND(ROW(J45)=$A$4,COLUMN(J45)&lt;$A$3)</formula>
    </cfRule>
  </conditionalFormatting>
  <conditionalFormatting sqref="U45:U61">
    <cfRule type="expression" dxfId="86" priority="87" stopIfTrue="1">
      <formula>AND(ROW(Q45)=$A$4,COLUMN(Q45)&lt;$A$3)</formula>
    </cfRule>
  </conditionalFormatting>
  <conditionalFormatting sqref="Z45:Z61">
    <cfRule type="expression" dxfId="85" priority="86" stopIfTrue="1">
      <formula>AND(ROW(V45)=$A$4,$A$3&gt;21)</formula>
    </cfRule>
  </conditionalFormatting>
  <conditionalFormatting sqref="AA45:AA61">
    <cfRule type="expression" dxfId="84" priority="84" stopIfTrue="1">
      <formula>AND(ROW(W45)=$A$4)</formula>
    </cfRule>
    <cfRule type="expression" dxfId="83" priority="85" stopIfTrue="1">
      <formula>AND(AD45=1)</formula>
    </cfRule>
  </conditionalFormatting>
  <conditionalFormatting sqref="AB45:AB61">
    <cfRule type="expression" dxfId="82" priority="83" stopIfTrue="1">
      <formula>AND(AD45=2)</formula>
    </cfRule>
  </conditionalFormatting>
  <conditionalFormatting sqref="AC45:AC61">
    <cfRule type="expression" dxfId="81" priority="82" stopIfTrue="1">
      <formula>AND(AD45=3)</formula>
    </cfRule>
  </conditionalFormatting>
  <conditionalFormatting sqref="F45:G61">
    <cfRule type="expression" dxfId="80" priority="81" stopIfTrue="1">
      <formula>AND(ROW(F45)=$A$4)</formula>
    </cfRule>
  </conditionalFormatting>
  <conditionalFormatting sqref="A45:A61">
    <cfRule type="expression" dxfId="79" priority="80" stopIfTrue="1">
      <formula>AND($B45&lt;&gt;RIGHT($B$8,1))</formula>
    </cfRule>
  </conditionalFormatting>
  <conditionalFormatting sqref="B45:B61">
    <cfRule type="cellIs" dxfId="78" priority="78" stopIfTrue="1" operator="equal">
      <formula>$B$2</formula>
    </cfRule>
    <cfRule type="expression" dxfId="77" priority="79" stopIfTrue="1">
      <formula>AND($B45&lt;&gt;RIGHT($B$8,1))</formula>
    </cfRule>
  </conditionalFormatting>
  <conditionalFormatting sqref="J45:M61 P45:S61 V45:Y61">
    <cfRule type="expression" dxfId="76" priority="75" stopIfTrue="1">
      <formula>AND(COLUMN(J45)=$A$3,ROW(J45)=$A$4)</formula>
    </cfRule>
    <cfRule type="cellIs" dxfId="75" priority="76" stopIfTrue="1" operator="lessThan">
      <formula>0</formula>
    </cfRule>
    <cfRule type="expression" dxfId="74" priority="77" stopIfTrue="1">
      <formula>OR(AND(ROW(J45)=$A$4,COLUMN(J45)&lt;$A$3,CJ45=1),AND(ROW(J45)&lt;$A$4,COLUMN(J45)=$A$3,CJ45=1))</formula>
    </cfRule>
  </conditionalFormatting>
  <conditionalFormatting sqref="H45:I61 C45:E61">
    <cfRule type="expression" dxfId="73" priority="73" stopIfTrue="1">
      <formula>AND(ROW(C45)=$A$4)</formula>
    </cfRule>
    <cfRule type="expression" dxfId="72" priority="74" stopIfTrue="1">
      <formula>AND($B45&lt;&gt;RIGHT($B$8,1))</formula>
    </cfRule>
  </conditionalFormatting>
  <conditionalFormatting sqref="N45:O61 T45:T61">
    <cfRule type="expression" dxfId="71" priority="72" stopIfTrue="1">
      <formula>AND(ROW(J45)=$A$4,COLUMN(J45)&lt;$A$3)</formula>
    </cfRule>
  </conditionalFormatting>
  <conditionalFormatting sqref="U45:U61">
    <cfRule type="expression" dxfId="70" priority="71" stopIfTrue="1">
      <formula>AND(ROW(Q45)=$A$4,COLUMN(Q45)&lt;$A$3)</formula>
    </cfRule>
  </conditionalFormatting>
  <conditionalFormatting sqref="Z45:Z61">
    <cfRule type="expression" dxfId="69" priority="70" stopIfTrue="1">
      <formula>AND(ROW(V45)=$A$4,$A$3&gt;21)</formula>
    </cfRule>
  </conditionalFormatting>
  <conditionalFormatting sqref="AA45:AA61">
    <cfRule type="expression" dxfId="68" priority="68" stopIfTrue="1">
      <formula>AND(ROW(W45)=$A$4)</formula>
    </cfRule>
    <cfRule type="expression" dxfId="67" priority="69" stopIfTrue="1">
      <formula>AND(AD45=1)</formula>
    </cfRule>
  </conditionalFormatting>
  <conditionalFormatting sqref="AB45:AB61">
    <cfRule type="expression" dxfId="66" priority="67" stopIfTrue="1">
      <formula>AND(AD45=2)</formula>
    </cfRule>
  </conditionalFormatting>
  <conditionalFormatting sqref="AC45:AC61">
    <cfRule type="expression" dxfId="65" priority="66" stopIfTrue="1">
      <formula>AND(AD45=3)</formula>
    </cfRule>
  </conditionalFormatting>
  <conditionalFormatting sqref="F45:G61">
    <cfRule type="expression" dxfId="64" priority="65" stopIfTrue="1">
      <formula>AND(ROW(F45)=$A$4)</formula>
    </cfRule>
  </conditionalFormatting>
  <conditionalFormatting sqref="A63:A88">
    <cfRule type="expression" dxfId="63" priority="64" stopIfTrue="1">
      <formula>AND($B63&lt;&gt;RIGHT($B$8,1))</formula>
    </cfRule>
  </conditionalFormatting>
  <conditionalFormatting sqref="B63:B88">
    <cfRule type="cellIs" dxfId="62" priority="62" stopIfTrue="1" operator="equal">
      <formula>$B$2</formula>
    </cfRule>
    <cfRule type="expression" dxfId="61" priority="63" stopIfTrue="1">
      <formula>AND($B63&lt;&gt;RIGHT($B$8,1))</formula>
    </cfRule>
  </conditionalFormatting>
  <conditionalFormatting sqref="J63:M88 P63:S88 V63:Y88">
    <cfRule type="expression" dxfId="60" priority="59" stopIfTrue="1">
      <formula>AND(COLUMN(J63)=$A$3,ROW(J63)=$A$4)</formula>
    </cfRule>
    <cfRule type="cellIs" dxfId="59" priority="60" stopIfTrue="1" operator="lessThan">
      <formula>0</formula>
    </cfRule>
    <cfRule type="expression" dxfId="58" priority="61" stopIfTrue="1">
      <formula>OR(AND(ROW(J63)=$A$4,COLUMN(J63)&lt;$A$3,CJ63=1),AND(ROW(J63)&lt;$A$4,COLUMN(J63)=$A$3,CJ63=1))</formula>
    </cfRule>
  </conditionalFormatting>
  <conditionalFormatting sqref="H63:I88 C63:E88">
    <cfRule type="expression" dxfId="57" priority="57" stopIfTrue="1">
      <formula>AND(ROW(C63)=$A$4)</formula>
    </cfRule>
    <cfRule type="expression" dxfId="56" priority="58" stopIfTrue="1">
      <formula>AND($B63&lt;&gt;RIGHT($B$8,1))</formula>
    </cfRule>
  </conditionalFormatting>
  <conditionalFormatting sqref="N63:O88 T63:T88">
    <cfRule type="expression" dxfId="55" priority="56" stopIfTrue="1">
      <formula>AND(ROW(J63)=$A$4,COLUMN(J63)&lt;$A$3)</formula>
    </cfRule>
  </conditionalFormatting>
  <conditionalFormatting sqref="U63:U88">
    <cfRule type="expression" dxfId="54" priority="55" stopIfTrue="1">
      <formula>AND(ROW(Q63)=$A$4,COLUMN(Q63)&lt;$A$3)</formula>
    </cfRule>
  </conditionalFormatting>
  <conditionalFormatting sqref="Z63:Z88">
    <cfRule type="expression" dxfId="53" priority="54" stopIfTrue="1">
      <formula>AND(ROW(V63)=$A$4,$A$3&gt;21)</formula>
    </cfRule>
  </conditionalFormatting>
  <conditionalFormatting sqref="AA63:AA88">
    <cfRule type="expression" dxfId="52" priority="52" stopIfTrue="1">
      <formula>AND(ROW(W63)=$A$4)</formula>
    </cfRule>
    <cfRule type="expression" dxfId="51" priority="53" stopIfTrue="1">
      <formula>AND(AD63=1)</formula>
    </cfRule>
  </conditionalFormatting>
  <conditionalFormatting sqref="AB63:AB88">
    <cfRule type="expression" dxfId="50" priority="51" stopIfTrue="1">
      <formula>AND(AD63=2)</formula>
    </cfRule>
  </conditionalFormatting>
  <conditionalFormatting sqref="AC63:AC88">
    <cfRule type="expression" dxfId="49" priority="50" stopIfTrue="1">
      <formula>AND(AD63=3)</formula>
    </cfRule>
  </conditionalFormatting>
  <conditionalFormatting sqref="F63:G88">
    <cfRule type="expression" dxfId="48" priority="49" stopIfTrue="1">
      <formula>AND(ROW(F63)=$A$4)</formula>
    </cfRule>
  </conditionalFormatting>
  <conditionalFormatting sqref="A63:A88">
    <cfRule type="expression" dxfId="47" priority="48" stopIfTrue="1">
      <formula>AND($B63&lt;&gt;RIGHT($B$8,1))</formula>
    </cfRule>
  </conditionalFormatting>
  <conditionalFormatting sqref="B63:B88">
    <cfRule type="cellIs" dxfId="46" priority="46" stopIfTrue="1" operator="equal">
      <formula>$B$2</formula>
    </cfRule>
    <cfRule type="expression" dxfId="45" priority="47" stopIfTrue="1">
      <formula>AND($B63&lt;&gt;RIGHT($B$8,1))</formula>
    </cfRule>
  </conditionalFormatting>
  <conditionalFormatting sqref="J63:M88 P63:S88 V63:Y88">
    <cfRule type="expression" dxfId="44" priority="43" stopIfTrue="1">
      <formula>AND(COLUMN(J63)=$A$3,ROW(J63)=$A$4)</formula>
    </cfRule>
    <cfRule type="cellIs" dxfId="43" priority="44" stopIfTrue="1" operator="lessThan">
      <formula>0</formula>
    </cfRule>
    <cfRule type="expression" dxfId="42" priority="45" stopIfTrue="1">
      <formula>OR(AND(ROW(J63)=$A$4,COLUMN(J63)&lt;$A$3,CJ63=1),AND(ROW(J63)&lt;$A$4,COLUMN(J63)=$A$3,CJ63=1))</formula>
    </cfRule>
  </conditionalFormatting>
  <conditionalFormatting sqref="H63:I88 C63:E88">
    <cfRule type="expression" dxfId="41" priority="41" stopIfTrue="1">
      <formula>AND(ROW(C63)=$A$4)</formula>
    </cfRule>
    <cfRule type="expression" dxfId="40" priority="42" stopIfTrue="1">
      <formula>AND($B63&lt;&gt;RIGHT($B$8,1))</formula>
    </cfRule>
  </conditionalFormatting>
  <conditionalFormatting sqref="N63:O88 T63:T88">
    <cfRule type="expression" dxfId="39" priority="40" stopIfTrue="1">
      <formula>AND(ROW(J63)=$A$4,COLUMN(J63)&lt;$A$3)</formula>
    </cfRule>
  </conditionalFormatting>
  <conditionalFormatting sqref="U63:U88">
    <cfRule type="expression" dxfId="38" priority="39" stopIfTrue="1">
      <formula>AND(ROW(Q63)=$A$4,COLUMN(Q63)&lt;$A$3)</formula>
    </cfRule>
  </conditionalFormatting>
  <conditionalFormatting sqref="Z63:Z88">
    <cfRule type="expression" dxfId="37" priority="38" stopIfTrue="1">
      <formula>AND(ROW(V63)=$A$4,$A$3&gt;21)</formula>
    </cfRule>
  </conditionalFormatting>
  <conditionalFormatting sqref="AA63:AA88">
    <cfRule type="expression" dxfId="36" priority="36" stopIfTrue="1">
      <formula>AND(ROW(W63)=$A$4)</formula>
    </cfRule>
    <cfRule type="expression" dxfId="35" priority="37" stopIfTrue="1">
      <formula>AND(AD63=1)</formula>
    </cfRule>
  </conditionalFormatting>
  <conditionalFormatting sqref="AB63:AB88">
    <cfRule type="expression" dxfId="34" priority="35" stopIfTrue="1">
      <formula>AND(AD63=2)</formula>
    </cfRule>
  </conditionalFormatting>
  <conditionalFormatting sqref="AC63:AC88">
    <cfRule type="expression" dxfId="33" priority="34" stopIfTrue="1">
      <formula>AND(AD63=3)</formula>
    </cfRule>
  </conditionalFormatting>
  <conditionalFormatting sqref="F63:G88">
    <cfRule type="expression" dxfId="32" priority="33" stopIfTrue="1">
      <formula>AND(ROW(F63)=$A$4)</formula>
    </cfRule>
  </conditionalFormatting>
  <conditionalFormatting sqref="A90:A125">
    <cfRule type="expression" dxfId="31" priority="32" stopIfTrue="1">
      <formula>AND($B90&lt;&gt;RIGHT($B$8,1))</formula>
    </cfRule>
  </conditionalFormatting>
  <conditionalFormatting sqref="B90:B125">
    <cfRule type="cellIs" dxfId="30" priority="30" stopIfTrue="1" operator="equal">
      <formula>$B$2</formula>
    </cfRule>
    <cfRule type="expression" dxfId="29" priority="31" stopIfTrue="1">
      <formula>AND($B90&lt;&gt;RIGHT($B$8,1))</formula>
    </cfRule>
  </conditionalFormatting>
  <conditionalFormatting sqref="J90:M125 P90:S125 V90:Y125">
    <cfRule type="expression" dxfId="28" priority="27" stopIfTrue="1">
      <formula>AND(COLUMN(J90)=$A$3,ROW(J90)=$A$4)</formula>
    </cfRule>
    <cfRule type="cellIs" dxfId="27" priority="28" stopIfTrue="1" operator="lessThan">
      <formula>0</formula>
    </cfRule>
    <cfRule type="expression" dxfId="26" priority="29" stopIfTrue="1">
      <formula>OR(AND(ROW(J90)=$A$4,COLUMN(J90)&lt;$A$3,CJ90=1),AND(ROW(J90)&lt;$A$4,COLUMN(J90)=$A$3,CJ90=1))</formula>
    </cfRule>
  </conditionalFormatting>
  <conditionalFormatting sqref="H90:I125 C90:E125">
    <cfRule type="expression" dxfId="25" priority="25" stopIfTrue="1">
      <formula>AND(ROW(C90)=$A$4)</formula>
    </cfRule>
    <cfRule type="expression" dxfId="24" priority="26" stopIfTrue="1">
      <formula>AND($B90&lt;&gt;RIGHT($B$8,1))</formula>
    </cfRule>
  </conditionalFormatting>
  <conditionalFormatting sqref="N90:O125 T90:T125">
    <cfRule type="expression" dxfId="23" priority="24" stopIfTrue="1">
      <formula>AND(ROW(J90)=$A$4,COLUMN(J90)&lt;$A$3)</formula>
    </cfRule>
  </conditionalFormatting>
  <conditionalFormatting sqref="U90:U125">
    <cfRule type="expression" dxfId="22" priority="23" stopIfTrue="1">
      <formula>AND(ROW(Q90)=$A$4,COLUMN(Q90)&lt;$A$3)</formula>
    </cfRule>
  </conditionalFormatting>
  <conditionalFormatting sqref="Z90:Z125">
    <cfRule type="expression" dxfId="21" priority="22" stopIfTrue="1">
      <formula>AND(ROW(V90)=$A$4,$A$3&gt;21)</formula>
    </cfRule>
  </conditionalFormatting>
  <conditionalFormatting sqref="AA90:AA125">
    <cfRule type="expression" dxfId="20" priority="20" stopIfTrue="1">
      <formula>AND(ROW(W90)=$A$4)</formula>
    </cfRule>
    <cfRule type="expression" dxfId="19" priority="21" stopIfTrue="1">
      <formula>AND(AD90=1)</formula>
    </cfRule>
  </conditionalFormatting>
  <conditionalFormatting sqref="AB90:AB125">
    <cfRule type="expression" dxfId="18" priority="19" stopIfTrue="1">
      <formula>AND(AD90=2)</formula>
    </cfRule>
  </conditionalFormatting>
  <conditionalFormatting sqref="AC90:AC125">
    <cfRule type="expression" dxfId="17" priority="18" stopIfTrue="1">
      <formula>AND(AD90=3)</formula>
    </cfRule>
  </conditionalFormatting>
  <conditionalFormatting sqref="F90:G125">
    <cfRule type="expression" dxfId="16" priority="17" stopIfTrue="1">
      <formula>AND(ROW(F90)=$A$4)</formula>
    </cfRule>
  </conditionalFormatting>
  <conditionalFormatting sqref="A90:A125">
    <cfRule type="expression" dxfId="15" priority="16" stopIfTrue="1">
      <formula>AND($B90&lt;&gt;RIGHT($B$8,1))</formula>
    </cfRule>
  </conditionalFormatting>
  <conditionalFormatting sqref="B90:B125">
    <cfRule type="cellIs" dxfId="14" priority="14" stopIfTrue="1" operator="equal">
      <formula>$B$2</formula>
    </cfRule>
    <cfRule type="expression" dxfId="13" priority="15" stopIfTrue="1">
      <formula>AND($B90&lt;&gt;RIGHT($B$8,1))</formula>
    </cfRule>
  </conditionalFormatting>
  <conditionalFormatting sqref="J90:M125 P90:S125 V90:Y125">
    <cfRule type="expression" dxfId="12" priority="11" stopIfTrue="1">
      <formula>AND(COLUMN(J90)=$A$3,ROW(J90)=$A$4)</formula>
    </cfRule>
    <cfRule type="cellIs" dxfId="11" priority="12" stopIfTrue="1" operator="lessThan">
      <formula>0</formula>
    </cfRule>
    <cfRule type="expression" dxfId="10" priority="13" stopIfTrue="1">
      <formula>OR(AND(ROW(J90)=$A$4,COLUMN(J90)&lt;$A$3,CJ90=1),AND(ROW(J90)&lt;$A$4,COLUMN(J90)=$A$3,CJ90=1))</formula>
    </cfRule>
  </conditionalFormatting>
  <conditionalFormatting sqref="H90:I125 C90:E125">
    <cfRule type="expression" dxfId="9" priority="9" stopIfTrue="1">
      <formula>AND(ROW(C90)=$A$4)</formula>
    </cfRule>
    <cfRule type="expression" dxfId="8" priority="10" stopIfTrue="1">
      <formula>AND($B90&lt;&gt;RIGHT($B$8,1))</formula>
    </cfRule>
  </conditionalFormatting>
  <conditionalFormatting sqref="N90:O125 T90:T125">
    <cfRule type="expression" dxfId="7" priority="8" stopIfTrue="1">
      <formula>AND(ROW(J90)=$A$4,COLUMN(J90)&lt;$A$3)</formula>
    </cfRule>
  </conditionalFormatting>
  <conditionalFormatting sqref="U90:U125">
    <cfRule type="expression" dxfId="6" priority="7" stopIfTrue="1">
      <formula>AND(ROW(Q90)=$A$4,COLUMN(Q90)&lt;$A$3)</formula>
    </cfRule>
  </conditionalFormatting>
  <conditionalFormatting sqref="Z90:Z125">
    <cfRule type="expression" dxfId="5" priority="6" stopIfTrue="1">
      <formula>AND(ROW(V90)=$A$4,$A$3&gt;21)</formula>
    </cfRule>
  </conditionalFormatting>
  <conditionalFormatting sqref="AA90:AA125">
    <cfRule type="expression" dxfId="4" priority="4" stopIfTrue="1">
      <formula>AND(ROW(W90)=$A$4)</formula>
    </cfRule>
    <cfRule type="expression" dxfId="3" priority="5" stopIfTrue="1">
      <formula>AND(AD90=1)</formula>
    </cfRule>
  </conditionalFormatting>
  <conditionalFormatting sqref="AB90:AB125">
    <cfRule type="expression" dxfId="2" priority="3" stopIfTrue="1">
      <formula>AND(AD90=2)</formula>
    </cfRule>
  </conditionalFormatting>
  <conditionalFormatting sqref="AC90:AC125">
    <cfRule type="expression" dxfId="1" priority="2" stopIfTrue="1">
      <formula>AND(AD90=3)</formula>
    </cfRule>
  </conditionalFormatting>
  <conditionalFormatting sqref="F90:G125">
    <cfRule type="expression" dxfId="0" priority="1" stopIfTrue="1">
      <formula>AND(ROW(F90)=$A$4)</formula>
    </cfRule>
  </conditionalFormatting>
  <dataValidations count="9">
    <dataValidation type="custom" errorStyle="warning" allowBlank="1" showInputMessage="1" showErrorMessage="1" error="- Must be a multiple of 2.5 except for record attempts&#10;- Must be greater than previous good attempt&#10;- Must be &gt; or = to previous missed attempt" sqref="Q3:S26 W3:Y26 K3:M26 K28:M43 W28:Y43 Q28:S43 K45:M61 W45:Y61 Q45:S61 K63:M88 W63:Y88 Q63:S88 K90:M125 Q90:S125 W90:Y125">
      <formula1>AND(MOD(K3,2.5)=0,K3&gt;=ABS(J3),K3&gt;J3)</formula1>
    </dataValidation>
    <dataValidation type="list" errorStyle="warning" allowBlank="1" showInputMessage="1" showErrorMessage="1" promptTitle="Determine place using" prompt="1 = Division, Wt Class &amp; total&#10;2 = Division &amp; Total x Coef&#10;3 = Division &amp; Total x Coef x Age Coef" sqref="AD3:AD26">
      <formula1>"1,2,3"</formula1>
    </dataValidation>
    <dataValidation type="list" allowBlank="1" showInputMessage="1" showErrorMessage="1" prompt="1st Character must be M or F to designate male/female to compute Wilks Coef.  Examples:  M-O = open male, F-M1 = female master" sqref="D3:D26">
      <formula1>INDIRECT($AH$1)</formula1>
    </dataValidation>
    <dataValidation type="list" allowBlank="1" showInputMessage="1" showErrorMessage="1" sqref="AA2">
      <formula1>"PL Total, Best Squat, Best Bench, Best Deadlift, Push Pull Total"</formula1>
    </dataValidation>
    <dataValidation type="list" allowBlank="1" showInputMessage="1" showErrorMessage="1" sqref="A3:A26 A28:A43 A45:A61 A63:A88 A90:A125">
      <formula1>"A,B,C,D,E,F,G,H"</formula1>
    </dataValidation>
    <dataValidation type="custom" errorStyle="warning" allowBlank="1" showInputMessage="1" showErrorMessage="1" error="Must be a multiple of 2.5 unless record attempt" sqref="J3:J26 P3:P26 V3:V26 P28:P43 V28:V43 J28:J43 P45:P61 V45:V61 J45:J61 P63:P88 V63:V88 J63:J88 J90:J125 P90:P125 V90:V125">
      <formula1>AND(MOD(J3,2.5)=0)</formula1>
    </dataValidation>
    <dataValidation allowBlank="1" showInputMessage="1" showErrorMessage="1" prompt="Don't enter anything here, these are calculated automatically." sqref="AA3:AC26 U3:U26 F3:G26 U28:U43 F28:G43 AA28:AC43 U45:U61 F45:G61 AA45:AC61 U63:U88 F63:G88 AA63:AC88 F90:G125 AA90:AC125 U90:U125"/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2">
      <formula1>"Flt A,Flt B,Flt C,Flt D,Flt E,Flt F, Flt G,Flt H"</formula1>
    </dataValidation>
    <dataValidation type="list" allowBlank="1" showInputMessage="1" showErrorMessage="1" prompt="1st Character must be M or F to designate male/female to compute Wilks Coef.  Examples:  M-O = open male, F-M1 = female master" sqref="D28:D43 D45:D61 D63:D88 D90:D125">
      <formula1>INDIRECT($AI$1)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2015-10-24T13:54:02Z</dcterms:created>
  <dcterms:modified xsi:type="dcterms:W3CDTF">2015-10-24T15:46:07Z</dcterms:modified>
</cp:coreProperties>
</file>